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XXXI Informacion estadistica\"/>
    </mc:Choice>
  </mc:AlternateContent>
  <bookViews>
    <workbookView xWindow="240" yWindow="135" windowWidth="20115" windowHeight="7935" tabRatio="602" firstSheet="8" activeTab="8"/>
  </bookViews>
  <sheets>
    <sheet name="EJ 14" sheetId="14" state="hidden" r:id="rId1"/>
    <sheet name="AD 14" sheetId="13" state="hidden" r:id="rId2"/>
    <sheet name="EJ 15" sheetId="19" state="hidden" r:id="rId3"/>
    <sheet name="AD 15" sheetId="20" state="hidden" r:id="rId4"/>
    <sheet name="EJ AD % 15" sheetId="21" state="hidden" r:id="rId5"/>
    <sheet name="EJ AD % 14" sheetId="8" state="hidden" r:id="rId6"/>
    <sheet name="Costo_Nivel" sheetId="4" state="hidden" r:id="rId7"/>
    <sheet name="Criterios" sheetId="26" state="hidden" r:id="rId8"/>
    <sheet name="Costo_Centro Final" sheetId="25" r:id="rId9"/>
    <sheet name="Costo_Nivel Final" sheetId="23" r:id="rId10"/>
    <sheet name="Costo_Mayor_Menor" sheetId="24" r:id="rId11"/>
  </sheets>
  <definedNames>
    <definedName name="_xlnm._FilterDatabase" localSheetId="8" hidden="1">'Costo_Centro Final'!$A$5:$F$101</definedName>
    <definedName name="_xlnm._FilterDatabase" localSheetId="10" hidden="1">Costo_Mayor_Menor!$A$7:$F$91</definedName>
    <definedName name="_xlnm._FilterDatabase" localSheetId="6" hidden="1">Costo_Nivel!$A$1:$AM$92</definedName>
    <definedName name="_xlnm._FilterDatabase" localSheetId="9" hidden="1">'Costo_Nivel Final'!$A$5:$F$95</definedName>
    <definedName name="_xlnm._FilterDatabase" localSheetId="4" hidden="1">'EJ AD % 15'!$A$2:$AK$95</definedName>
    <definedName name="_xlnm.Print_Area" localSheetId="8">'Costo_Centro Final'!$A$1:$F$101</definedName>
    <definedName name="_xlnm.Print_Area" localSheetId="10">Costo_Mayor_Menor!$A$1:$F$91</definedName>
    <definedName name="_xlnm.Print_Area" localSheetId="6">Costo_Nivel!$A$1:$AM$92</definedName>
    <definedName name="_xlnm.Print_Area" localSheetId="9">'Costo_Nivel Final'!$A$1:$F$95</definedName>
    <definedName name="_xlnm.Print_Area" localSheetId="7">Criterios!$A$1:$C$27</definedName>
  </definedNames>
  <calcPr calcId="152511"/>
</workbook>
</file>

<file path=xl/calcChain.xml><?xml version="1.0" encoding="utf-8"?>
<calcChain xmlns="http://schemas.openxmlformats.org/spreadsheetml/2006/main">
  <c r="AB97" i="4" l="1"/>
  <c r="AC97" i="4"/>
  <c r="AC96" i="4"/>
  <c r="AC95" i="4"/>
  <c r="AC94" i="4"/>
  <c r="AC4" i="4"/>
  <c r="I19" i="21"/>
  <c r="I25" i="21"/>
  <c r="I26" i="21"/>
  <c r="C7" i="21"/>
  <c r="AA34" i="21"/>
  <c r="AA39" i="21"/>
  <c r="AA44" i="21"/>
  <c r="AA43" i="21"/>
  <c r="AA47" i="21"/>
  <c r="AA53" i="21"/>
  <c r="AA52" i="21"/>
  <c r="AA57" i="21"/>
  <c r="AA59" i="21"/>
  <c r="AA81" i="21"/>
  <c r="AA84" i="21"/>
  <c r="AA87" i="21"/>
  <c r="O34" i="21"/>
  <c r="O39" i="21"/>
  <c r="O44" i="21"/>
  <c r="O43" i="21"/>
  <c r="O47" i="21"/>
  <c r="O53" i="21"/>
  <c r="O52" i="21"/>
  <c r="O57" i="21"/>
  <c r="O59" i="21"/>
  <c r="O81" i="21"/>
  <c r="O84" i="21"/>
  <c r="O87" i="21"/>
  <c r="AA18" i="21"/>
  <c r="AA27" i="21"/>
  <c r="AA26" i="21"/>
  <c r="AA25" i="21"/>
  <c r="AA41" i="21"/>
  <c r="AA45" i="21"/>
  <c r="AA54" i="21"/>
  <c r="AA58" i="21"/>
  <c r="AA77" i="21"/>
  <c r="AA82" i="21"/>
  <c r="O82" i="21"/>
  <c r="O77" i="21"/>
  <c r="O58" i="21"/>
  <c r="O54" i="21"/>
  <c r="O45" i="21"/>
  <c r="O41" i="21"/>
  <c r="O27" i="21"/>
  <c r="O26" i="21"/>
  <c r="O25" i="21"/>
  <c r="Q24" i="21"/>
  <c r="P95" i="21"/>
  <c r="Q95" i="21"/>
  <c r="R95" i="21"/>
  <c r="S95" i="21"/>
  <c r="T95" i="21"/>
  <c r="U95" i="21"/>
  <c r="V95" i="21"/>
  <c r="W95" i="21"/>
  <c r="X95" i="21"/>
  <c r="Y95" i="21"/>
  <c r="AB95" i="21"/>
  <c r="AC95" i="21"/>
  <c r="AD95" i="21"/>
  <c r="AE95" i="21"/>
  <c r="AF95" i="21"/>
  <c r="AG95" i="21"/>
  <c r="AH95" i="21"/>
  <c r="AI95" i="21"/>
  <c r="AJ95" i="21"/>
  <c r="AK95" i="21"/>
  <c r="AA95" i="21" l="1"/>
  <c r="O95" i="21"/>
  <c r="Y9" i="4" l="1"/>
  <c r="Y3" i="4"/>
  <c r="AC82" i="4"/>
  <c r="AC89" i="4"/>
  <c r="AC20" i="4"/>
  <c r="AC21" i="4"/>
  <c r="AC22" i="4"/>
  <c r="AC23" i="4"/>
  <c r="AC6" i="4"/>
  <c r="AC7" i="4"/>
  <c r="AD96" i="4"/>
  <c r="AH96" i="4"/>
  <c r="AI96" i="4"/>
  <c r="Y96" i="4"/>
  <c r="Z2" i="4"/>
  <c r="AD95" i="4"/>
  <c r="AH95" i="4"/>
  <c r="AI95" i="4"/>
  <c r="A92" i="4" l="1"/>
  <c r="A91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27" i="4"/>
  <c r="A26" i="4"/>
  <c r="A25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10" i="4"/>
  <c r="A5" i="4"/>
  <c r="A6" i="4"/>
  <c r="A7" i="4"/>
  <c r="A8" i="4"/>
  <c r="A4" i="4"/>
  <c r="C4" i="8"/>
  <c r="AK90" i="21"/>
  <c r="AJ90" i="21"/>
  <c r="AI90" i="21"/>
  <c r="AH90" i="21"/>
  <c r="AG90" i="21"/>
  <c r="AF90" i="21"/>
  <c r="AE90" i="21"/>
  <c r="AD90" i="21"/>
  <c r="AC90" i="21"/>
  <c r="AB90" i="21"/>
  <c r="AA90" i="21"/>
  <c r="P90" i="21"/>
  <c r="Q90" i="21"/>
  <c r="R90" i="21"/>
  <c r="S90" i="21"/>
  <c r="T90" i="21"/>
  <c r="U90" i="21"/>
  <c r="V90" i="21"/>
  <c r="W90" i="21"/>
  <c r="X90" i="21"/>
  <c r="Y90" i="21"/>
  <c r="O90" i="21"/>
  <c r="AK24" i="21"/>
  <c r="AJ24" i="21"/>
  <c r="AI24" i="21"/>
  <c r="AH24" i="21"/>
  <c r="AG24" i="21"/>
  <c r="AF24" i="21"/>
  <c r="AE24" i="21"/>
  <c r="AD24" i="21"/>
  <c r="AC24" i="21"/>
  <c r="AB24" i="21"/>
  <c r="AA24" i="21"/>
  <c r="P24" i="21"/>
  <c r="R24" i="21"/>
  <c r="S24" i="21"/>
  <c r="T24" i="21"/>
  <c r="U24" i="21"/>
  <c r="V24" i="21"/>
  <c r="W24" i="21"/>
  <c r="X24" i="21"/>
  <c r="Y24" i="21"/>
  <c r="O24" i="21"/>
  <c r="Y9" i="21"/>
  <c r="X9" i="21"/>
  <c r="W9" i="21"/>
  <c r="V9" i="21"/>
  <c r="U9" i="21"/>
  <c r="T9" i="21"/>
  <c r="S9" i="21"/>
  <c r="R9" i="21"/>
  <c r="Q9" i="21"/>
  <c r="P9" i="21"/>
  <c r="O9" i="21"/>
  <c r="AA9" i="21"/>
  <c r="AB9" i="21"/>
  <c r="AC9" i="21"/>
  <c r="AD9" i="21"/>
  <c r="AE9" i="21"/>
  <c r="AF9" i="21"/>
  <c r="AG9" i="21"/>
  <c r="AH9" i="21"/>
  <c r="AI9" i="21"/>
  <c r="AJ9" i="21"/>
  <c r="AK9" i="21"/>
  <c r="AK3" i="21"/>
  <c r="AJ3" i="21"/>
  <c r="AI3" i="21"/>
  <c r="AH3" i="21"/>
  <c r="AG3" i="21"/>
  <c r="AF3" i="21"/>
  <c r="AE3" i="21"/>
  <c r="AD3" i="21"/>
  <c r="AC3" i="21"/>
  <c r="AB3" i="21"/>
  <c r="AA3" i="21"/>
  <c r="P3" i="21"/>
  <c r="Q3" i="21"/>
  <c r="R3" i="21"/>
  <c r="S3" i="21"/>
  <c r="T3" i="21"/>
  <c r="U3" i="21"/>
  <c r="V3" i="21"/>
  <c r="W3" i="21"/>
  <c r="X3" i="21"/>
  <c r="Y3" i="21"/>
  <c r="O3" i="21"/>
  <c r="D2" i="8"/>
  <c r="Y2" i="21" l="1"/>
  <c r="U2" i="21"/>
  <c r="Q2" i="21"/>
  <c r="AC2" i="21"/>
  <c r="E2" i="21" s="1"/>
  <c r="E6" i="21" s="1"/>
  <c r="F6" i="4" s="1"/>
  <c r="AG2" i="21"/>
  <c r="I2" i="21" s="1"/>
  <c r="I58" i="21" s="1"/>
  <c r="N58" i="4" s="1"/>
  <c r="O58" i="4" s="1"/>
  <c r="AK2" i="21"/>
  <c r="AA2" i="21"/>
  <c r="AE2" i="21"/>
  <c r="AI2" i="21"/>
  <c r="X94" i="21"/>
  <c r="X2" i="21"/>
  <c r="T94" i="21"/>
  <c r="T2" i="21"/>
  <c r="P94" i="21"/>
  <c r="P2" i="21"/>
  <c r="AD94" i="21"/>
  <c r="AD2" i="21"/>
  <c r="AH94" i="21"/>
  <c r="AH2" i="21"/>
  <c r="W2" i="21"/>
  <c r="S2" i="21"/>
  <c r="O2" i="21"/>
  <c r="V94" i="21"/>
  <c r="V2" i="21"/>
  <c r="J2" i="21" s="1"/>
  <c r="J27" i="21" s="1"/>
  <c r="P27" i="4" s="1"/>
  <c r="Q27" i="4" s="1"/>
  <c r="R94" i="21"/>
  <c r="R2" i="21"/>
  <c r="AB94" i="21"/>
  <c r="AB2" i="21"/>
  <c r="AF94" i="21"/>
  <c r="AF2" i="21"/>
  <c r="AJ94" i="21"/>
  <c r="AJ2" i="21"/>
  <c r="O94" i="21"/>
  <c r="Y94" i="21"/>
  <c r="U94" i="21"/>
  <c r="Q94" i="21"/>
  <c r="AC94" i="21"/>
  <c r="AG94" i="21"/>
  <c r="AK94" i="21"/>
  <c r="W94" i="21"/>
  <c r="S94" i="21"/>
  <c r="AA94" i="21"/>
  <c r="AE94" i="21"/>
  <c r="AI94" i="21"/>
  <c r="E82" i="21"/>
  <c r="F82" i="4" s="1"/>
  <c r="G82" i="4" s="1"/>
  <c r="E66" i="21"/>
  <c r="F66" i="4" s="1"/>
  <c r="G66" i="4" s="1"/>
  <c r="E76" i="21"/>
  <c r="F76" i="4" s="1"/>
  <c r="G76" i="4" s="1"/>
  <c r="E89" i="21"/>
  <c r="F89" i="4" s="1"/>
  <c r="G89" i="4" s="1"/>
  <c r="E79" i="21"/>
  <c r="F79" i="4" s="1"/>
  <c r="G79" i="4" s="1"/>
  <c r="E59" i="21"/>
  <c r="F59" i="4" s="1"/>
  <c r="G59" i="4" s="1"/>
  <c r="E43" i="21"/>
  <c r="F43" i="4" s="1"/>
  <c r="G43" i="4" s="1"/>
  <c r="E27" i="21"/>
  <c r="F27" i="4" s="1"/>
  <c r="E16" i="21"/>
  <c r="F16" i="4" s="1"/>
  <c r="G16" i="4" s="1"/>
  <c r="E60" i="21"/>
  <c r="F60" i="4" s="1"/>
  <c r="G60" i="4" s="1"/>
  <c r="E7" i="21"/>
  <c r="F7" i="4" s="1"/>
  <c r="G7" i="4" s="1"/>
  <c r="E48" i="21"/>
  <c r="F48" i="4" s="1"/>
  <c r="G48" i="4" s="1"/>
  <c r="E28" i="21"/>
  <c r="F28" i="4" s="1"/>
  <c r="G28" i="4" s="1"/>
  <c r="E21" i="21"/>
  <c r="F21" i="4" s="1"/>
  <c r="G21" i="4" s="1"/>
  <c r="E77" i="21"/>
  <c r="F77" i="4" s="1"/>
  <c r="G77" i="4" s="1"/>
  <c r="E49" i="21"/>
  <c r="F49" i="4" s="1"/>
  <c r="G49" i="4" s="1"/>
  <c r="I6" i="21"/>
  <c r="N6" i="4" s="1"/>
  <c r="O6" i="4" s="1"/>
  <c r="I11" i="21"/>
  <c r="N11" i="4" s="1"/>
  <c r="I12" i="21"/>
  <c r="N12" i="4" s="1"/>
  <c r="I13" i="21"/>
  <c r="N13" i="4" s="1"/>
  <c r="I40" i="21"/>
  <c r="N40" i="4" s="1"/>
  <c r="O40" i="4" s="1"/>
  <c r="E52" i="21"/>
  <c r="F52" i="4" s="1"/>
  <c r="G52" i="4" s="1"/>
  <c r="I53" i="21"/>
  <c r="N53" i="4" s="1"/>
  <c r="O53" i="4" s="1"/>
  <c r="J55" i="21"/>
  <c r="P55" i="4" s="1"/>
  <c r="Q55" i="4" s="1"/>
  <c r="I7" i="21"/>
  <c r="N7" i="4" s="1"/>
  <c r="O7" i="4" s="1"/>
  <c r="I5" i="21"/>
  <c r="N5" i="4" s="1"/>
  <c r="O5" i="4" s="1"/>
  <c r="I10" i="21"/>
  <c r="N10" i="4" s="1"/>
  <c r="I52" i="21"/>
  <c r="N52" i="4" s="1"/>
  <c r="O52" i="4" s="1"/>
  <c r="I56" i="21"/>
  <c r="N56" i="4" s="1"/>
  <c r="O56" i="4" s="1"/>
  <c r="I18" i="21"/>
  <c r="N18" i="4" s="1"/>
  <c r="I91" i="21"/>
  <c r="N91" i="4" s="1"/>
  <c r="I86" i="21"/>
  <c r="N86" i="4" s="1"/>
  <c r="O86" i="4" s="1"/>
  <c r="I82" i="21"/>
  <c r="N82" i="4" s="1"/>
  <c r="O82" i="4" s="1"/>
  <c r="I78" i="21"/>
  <c r="N78" i="4" s="1"/>
  <c r="O78" i="4" s="1"/>
  <c r="I74" i="21"/>
  <c r="N74" i="4" s="1"/>
  <c r="O74" i="4" s="1"/>
  <c r="I70" i="21"/>
  <c r="N70" i="4" s="1"/>
  <c r="O70" i="4" s="1"/>
  <c r="I66" i="21"/>
  <c r="N66" i="4" s="1"/>
  <c r="O66" i="4" s="1"/>
  <c r="N26" i="4"/>
  <c r="O26" i="4" s="1"/>
  <c r="I17" i="21"/>
  <c r="N17" i="4" s="1"/>
  <c r="I88" i="21"/>
  <c r="N88" i="4" s="1"/>
  <c r="O88" i="4" s="1"/>
  <c r="I84" i="21"/>
  <c r="N84" i="4" s="1"/>
  <c r="O84" i="4" s="1"/>
  <c r="I80" i="21"/>
  <c r="N80" i="4" s="1"/>
  <c r="O80" i="4" s="1"/>
  <c r="I76" i="21"/>
  <c r="N76" i="4" s="1"/>
  <c r="O76" i="4" s="1"/>
  <c r="I72" i="21"/>
  <c r="N72" i="4" s="1"/>
  <c r="O72" i="4" s="1"/>
  <c r="I68" i="21"/>
  <c r="N68" i="4" s="1"/>
  <c r="O68" i="4" s="1"/>
  <c r="I64" i="21"/>
  <c r="N64" i="4" s="1"/>
  <c r="O64" i="4" s="1"/>
  <c r="I4" i="21"/>
  <c r="N4" i="4" s="1"/>
  <c r="I85" i="21"/>
  <c r="N85" i="4" s="1"/>
  <c r="O85" i="4" s="1"/>
  <c r="I77" i="21"/>
  <c r="N77" i="4" s="1"/>
  <c r="O77" i="4" s="1"/>
  <c r="I69" i="21"/>
  <c r="N69" i="4" s="1"/>
  <c r="O69" i="4" s="1"/>
  <c r="N19" i="4"/>
  <c r="O19" i="4" s="1"/>
  <c r="I92" i="21"/>
  <c r="N92" i="4" s="1"/>
  <c r="I83" i="21"/>
  <c r="N83" i="4" s="1"/>
  <c r="O83" i="4" s="1"/>
  <c r="I75" i="21"/>
  <c r="N75" i="4" s="1"/>
  <c r="O75" i="4" s="1"/>
  <c r="I67" i="21"/>
  <c r="N67" i="4" s="1"/>
  <c r="O67" i="4" s="1"/>
  <c r="I62" i="21"/>
  <c r="N62" i="4" s="1"/>
  <c r="O62" i="4" s="1"/>
  <c r="I59" i="21"/>
  <c r="N59" i="4" s="1"/>
  <c r="O59" i="4" s="1"/>
  <c r="I55" i="21"/>
  <c r="N55" i="4" s="1"/>
  <c r="O55" i="4" s="1"/>
  <c r="I51" i="21"/>
  <c r="N51" i="4" s="1"/>
  <c r="O51" i="4" s="1"/>
  <c r="I47" i="21"/>
  <c r="N47" i="4" s="1"/>
  <c r="O47" i="4" s="1"/>
  <c r="I43" i="21"/>
  <c r="N43" i="4" s="1"/>
  <c r="O43" i="4" s="1"/>
  <c r="I39" i="21"/>
  <c r="N39" i="4" s="1"/>
  <c r="O39" i="4" s="1"/>
  <c r="I35" i="21"/>
  <c r="N35" i="4" s="1"/>
  <c r="O35" i="4" s="1"/>
  <c r="I31" i="21"/>
  <c r="N31" i="4" s="1"/>
  <c r="O31" i="4" s="1"/>
  <c r="I27" i="21"/>
  <c r="N27" i="4" s="1"/>
  <c r="O27" i="4" s="1"/>
  <c r="I20" i="21"/>
  <c r="N20" i="4" s="1"/>
  <c r="O20" i="4" s="1"/>
  <c r="I87" i="21"/>
  <c r="N87" i="4" s="1"/>
  <c r="O87" i="4" s="1"/>
  <c r="I71" i="21"/>
  <c r="N71" i="4" s="1"/>
  <c r="O71" i="4" s="1"/>
  <c r="I50" i="21"/>
  <c r="N50" i="4" s="1"/>
  <c r="O50" i="4" s="1"/>
  <c r="I49" i="21"/>
  <c r="N49" i="4" s="1"/>
  <c r="O49" i="4" s="1"/>
  <c r="I48" i="21"/>
  <c r="N48" i="4" s="1"/>
  <c r="O48" i="4" s="1"/>
  <c r="I34" i="21"/>
  <c r="N34" i="4" s="1"/>
  <c r="O34" i="4" s="1"/>
  <c r="I33" i="21"/>
  <c r="N33" i="4" s="1"/>
  <c r="O33" i="4" s="1"/>
  <c r="I32" i="21"/>
  <c r="N32" i="4" s="1"/>
  <c r="O32" i="4" s="1"/>
  <c r="I89" i="21"/>
  <c r="N89" i="4" s="1"/>
  <c r="O89" i="4" s="1"/>
  <c r="I73" i="21"/>
  <c r="N73" i="4" s="1"/>
  <c r="O73" i="4" s="1"/>
  <c r="N25" i="4"/>
  <c r="I81" i="21"/>
  <c r="N81" i="4" s="1"/>
  <c r="O81" i="4" s="1"/>
  <c r="I60" i="21"/>
  <c r="N60" i="4" s="1"/>
  <c r="O60" i="4" s="1"/>
  <c r="I45" i="21"/>
  <c r="N45" i="4" s="1"/>
  <c r="O45" i="4" s="1"/>
  <c r="I38" i="21"/>
  <c r="N38" i="4" s="1"/>
  <c r="O38" i="4" s="1"/>
  <c r="I36" i="21"/>
  <c r="N36" i="4" s="1"/>
  <c r="O36" i="4" s="1"/>
  <c r="I16" i="21"/>
  <c r="N16" i="4" s="1"/>
  <c r="I15" i="21"/>
  <c r="N15" i="4" s="1"/>
  <c r="I14" i="21"/>
  <c r="N14" i="4" s="1"/>
  <c r="I65" i="21"/>
  <c r="N65" i="4" s="1"/>
  <c r="O65" i="4" s="1"/>
  <c r="I63" i="21"/>
  <c r="N63" i="4" s="1"/>
  <c r="O63" i="4" s="1"/>
  <c r="I46" i="21"/>
  <c r="N46" i="4" s="1"/>
  <c r="O46" i="4" s="1"/>
  <c r="I44" i="21"/>
  <c r="N44" i="4" s="1"/>
  <c r="O44" i="4" s="1"/>
  <c r="I37" i="21"/>
  <c r="N37" i="4" s="1"/>
  <c r="O37" i="4" s="1"/>
  <c r="I8" i="21"/>
  <c r="N8" i="4" s="1"/>
  <c r="I42" i="21"/>
  <c r="N42" i="4" s="1"/>
  <c r="O42" i="4" s="1"/>
  <c r="I79" i="21"/>
  <c r="N79" i="4" s="1"/>
  <c r="O79" i="4" s="1"/>
  <c r="I21" i="21"/>
  <c r="N21" i="4" s="1"/>
  <c r="O21" i="4" s="1"/>
  <c r="I22" i="21"/>
  <c r="N22" i="4" s="1"/>
  <c r="O22" i="4" s="1"/>
  <c r="I23" i="21"/>
  <c r="N23" i="4" s="1"/>
  <c r="O23" i="4" s="1"/>
  <c r="I28" i="21"/>
  <c r="N28" i="4" s="1"/>
  <c r="O28" i="4" s="1"/>
  <c r="I29" i="21"/>
  <c r="N29" i="4" s="1"/>
  <c r="O29" i="4" s="1"/>
  <c r="I30" i="21"/>
  <c r="N30" i="4" s="1"/>
  <c r="O30" i="4" s="1"/>
  <c r="I41" i="21"/>
  <c r="N41" i="4" s="1"/>
  <c r="O41" i="4" s="1"/>
  <c r="E53" i="21"/>
  <c r="F53" i="4" s="1"/>
  <c r="G53" i="4" s="1"/>
  <c r="I54" i="21"/>
  <c r="N54" i="4" s="1"/>
  <c r="O54" i="4" s="1"/>
  <c r="I57" i="21"/>
  <c r="N57" i="4" s="1"/>
  <c r="O57" i="4" s="1"/>
  <c r="I61" i="21"/>
  <c r="N61" i="4" s="1"/>
  <c r="O61" i="4" s="1"/>
  <c r="E22" i="21" l="1"/>
  <c r="F22" i="4" s="1"/>
  <c r="G22" i="4" s="1"/>
  <c r="E50" i="21"/>
  <c r="F50" i="4" s="1"/>
  <c r="G50" i="4" s="1"/>
  <c r="E61" i="21"/>
  <c r="F61" i="4" s="1"/>
  <c r="G61" i="4" s="1"/>
  <c r="E31" i="21"/>
  <c r="F31" i="4" s="1"/>
  <c r="G31" i="4" s="1"/>
  <c r="E62" i="21"/>
  <c r="F62" i="4" s="1"/>
  <c r="G62" i="4" s="1"/>
  <c r="E80" i="21"/>
  <c r="F80" i="4" s="1"/>
  <c r="G80" i="4" s="1"/>
  <c r="E40" i="21"/>
  <c r="F40" i="4" s="1"/>
  <c r="G40" i="4" s="1"/>
  <c r="E4" i="21"/>
  <c r="F4" i="4" s="1"/>
  <c r="E92" i="21"/>
  <c r="F92" i="4" s="1"/>
  <c r="E54" i="21"/>
  <c r="F54" i="4" s="1"/>
  <c r="G54" i="4" s="1"/>
  <c r="E32" i="21"/>
  <c r="F32" i="4" s="1"/>
  <c r="G32" i="4" s="1"/>
  <c r="E13" i="21"/>
  <c r="F13" i="4" s="1"/>
  <c r="G13" i="4" s="1"/>
  <c r="E65" i="21"/>
  <c r="F65" i="4" s="1"/>
  <c r="G65" i="4" s="1"/>
  <c r="E34" i="21"/>
  <c r="F34" i="4" s="1"/>
  <c r="G34" i="4" s="1"/>
  <c r="E36" i="21"/>
  <c r="F36" i="4" s="1"/>
  <c r="G36" i="4" s="1"/>
  <c r="E57" i="21"/>
  <c r="F57" i="4" s="1"/>
  <c r="G57" i="4" s="1"/>
  <c r="E14" i="21"/>
  <c r="F14" i="4" s="1"/>
  <c r="G14" i="4" s="1"/>
  <c r="E23" i="21"/>
  <c r="F23" i="4" s="1"/>
  <c r="G23" i="4" s="1"/>
  <c r="E30" i="21"/>
  <c r="F30" i="4" s="1"/>
  <c r="G30" i="4" s="1"/>
  <c r="E69" i="21"/>
  <c r="F69" i="4" s="1"/>
  <c r="G69" i="4" s="1"/>
  <c r="E45" i="21"/>
  <c r="F45" i="4" s="1"/>
  <c r="G45" i="4" s="1"/>
  <c r="E67" i="21"/>
  <c r="F67" i="4" s="1"/>
  <c r="G67" i="4" s="1"/>
  <c r="E20" i="21"/>
  <c r="F20" i="4" s="1"/>
  <c r="G20" i="4" s="1"/>
  <c r="E35" i="21"/>
  <c r="F35" i="4" s="1"/>
  <c r="G35" i="4" s="1"/>
  <c r="E51" i="21"/>
  <c r="F51" i="4" s="1"/>
  <c r="G51" i="4" s="1"/>
  <c r="E63" i="21"/>
  <c r="F63" i="4" s="1"/>
  <c r="G63" i="4" s="1"/>
  <c r="E73" i="21"/>
  <c r="F73" i="4" s="1"/>
  <c r="G73" i="4" s="1"/>
  <c r="E68" i="21"/>
  <c r="F68" i="4" s="1"/>
  <c r="G68" i="4" s="1"/>
  <c r="E84" i="21"/>
  <c r="F84" i="4" s="1"/>
  <c r="G84" i="4" s="1"/>
  <c r="E74" i="21"/>
  <c r="F74" i="4" s="1"/>
  <c r="G74" i="4" s="1"/>
  <c r="E91" i="21"/>
  <c r="F91" i="4" s="1"/>
  <c r="M2" i="21"/>
  <c r="M78" i="21" s="1"/>
  <c r="T78" i="4" s="1"/>
  <c r="U78" i="4" s="1"/>
  <c r="E41" i="21"/>
  <c r="F41" i="4" s="1"/>
  <c r="G41" i="4" s="1"/>
  <c r="E10" i="21"/>
  <c r="F10" i="4" s="1"/>
  <c r="E33" i="21"/>
  <c r="F33" i="4" s="1"/>
  <c r="G33" i="4" s="1"/>
  <c r="J18" i="21"/>
  <c r="P18" i="4" s="1"/>
  <c r="Q18" i="4" s="1"/>
  <c r="E56" i="21"/>
  <c r="F56" i="4" s="1"/>
  <c r="G56" i="4" s="1"/>
  <c r="E11" i="21"/>
  <c r="F11" i="4" s="1"/>
  <c r="E29" i="21"/>
  <c r="F29" i="4" s="1"/>
  <c r="G29" i="4" s="1"/>
  <c r="E44" i="21"/>
  <c r="F44" i="4" s="1"/>
  <c r="G44" i="4" s="1"/>
  <c r="E18" i="21"/>
  <c r="F18" i="4" s="1"/>
  <c r="G18" i="4" s="1"/>
  <c r="E47" i="21"/>
  <c r="F47" i="4" s="1"/>
  <c r="G47" i="4" s="1"/>
  <c r="E87" i="21"/>
  <c r="F87" i="4" s="1"/>
  <c r="G87" i="4" s="1"/>
  <c r="E64" i="21"/>
  <c r="F64" i="4" s="1"/>
  <c r="G64" i="4" s="1"/>
  <c r="E70" i="21"/>
  <c r="F70" i="4" s="1"/>
  <c r="G70" i="4" s="1"/>
  <c r="E86" i="21"/>
  <c r="F86" i="4" s="1"/>
  <c r="G86" i="4" s="1"/>
  <c r="E75" i="21"/>
  <c r="F75" i="4" s="1"/>
  <c r="G75" i="4" s="1"/>
  <c r="E17" i="21"/>
  <c r="F17" i="4" s="1"/>
  <c r="G17" i="4" s="1"/>
  <c r="E42" i="21"/>
  <c r="F42" i="4" s="1"/>
  <c r="G42" i="4" s="1"/>
  <c r="E12" i="21"/>
  <c r="F12" i="4" s="1"/>
  <c r="G12" i="4" s="1"/>
  <c r="E8" i="21"/>
  <c r="F8" i="4" s="1"/>
  <c r="F96" i="4" s="1"/>
  <c r="E15" i="21"/>
  <c r="F15" i="4" s="1"/>
  <c r="G15" i="4" s="1"/>
  <c r="E5" i="21"/>
  <c r="F5" i="4" s="1"/>
  <c r="E38" i="21"/>
  <c r="F38" i="4" s="1"/>
  <c r="G38" i="4" s="1"/>
  <c r="E58" i="21"/>
  <c r="F58" i="4" s="1"/>
  <c r="G58" i="4" s="1"/>
  <c r="E19" i="21"/>
  <c r="F19" i="4" s="1"/>
  <c r="G19" i="4" s="1"/>
  <c r="E26" i="21"/>
  <c r="F26" i="4" s="1"/>
  <c r="E37" i="21"/>
  <c r="F37" i="4" s="1"/>
  <c r="G37" i="4" s="1"/>
  <c r="E85" i="21"/>
  <c r="F85" i="4" s="1"/>
  <c r="G85" i="4" s="1"/>
  <c r="E46" i="21"/>
  <c r="F46" i="4" s="1"/>
  <c r="G46" i="4" s="1"/>
  <c r="E83" i="21"/>
  <c r="F83" i="4" s="1"/>
  <c r="G83" i="4" s="1"/>
  <c r="E25" i="21"/>
  <c r="F25" i="4" s="1"/>
  <c r="E39" i="21"/>
  <c r="F39" i="4" s="1"/>
  <c r="G39" i="4" s="1"/>
  <c r="E55" i="21"/>
  <c r="F55" i="4" s="1"/>
  <c r="G55" i="4" s="1"/>
  <c r="E71" i="21"/>
  <c r="F71" i="4" s="1"/>
  <c r="G71" i="4" s="1"/>
  <c r="E81" i="21"/>
  <c r="F81" i="4" s="1"/>
  <c r="G81" i="4" s="1"/>
  <c r="E72" i="21"/>
  <c r="F72" i="4" s="1"/>
  <c r="G72" i="4" s="1"/>
  <c r="E88" i="21"/>
  <c r="F88" i="4" s="1"/>
  <c r="G88" i="4" s="1"/>
  <c r="E78" i="21"/>
  <c r="F78" i="4" s="1"/>
  <c r="G78" i="4" s="1"/>
  <c r="G2" i="21"/>
  <c r="C2" i="21"/>
  <c r="C80" i="21" s="1"/>
  <c r="C15" i="21"/>
  <c r="M5" i="21"/>
  <c r="T5" i="4" s="1"/>
  <c r="U5" i="4" s="1"/>
  <c r="M31" i="21"/>
  <c r="T31" i="4" s="1"/>
  <c r="U31" i="4" s="1"/>
  <c r="M69" i="21"/>
  <c r="T69" i="4" s="1"/>
  <c r="U69" i="4" s="1"/>
  <c r="M17" i="21"/>
  <c r="T17" i="4" s="1"/>
  <c r="U17" i="4" s="1"/>
  <c r="M83" i="21"/>
  <c r="T83" i="4" s="1"/>
  <c r="U83" i="4" s="1"/>
  <c r="M10" i="21"/>
  <c r="T10" i="4" s="1"/>
  <c r="M51" i="21"/>
  <c r="T51" i="4" s="1"/>
  <c r="U51" i="4" s="1"/>
  <c r="M19" i="21"/>
  <c r="T19" i="4" s="1"/>
  <c r="U19" i="4" s="1"/>
  <c r="M72" i="21"/>
  <c r="T72" i="4" s="1"/>
  <c r="U72" i="4" s="1"/>
  <c r="M43" i="21"/>
  <c r="T43" i="4" s="1"/>
  <c r="U43" i="4" s="1"/>
  <c r="M58" i="21"/>
  <c r="T58" i="4" s="1"/>
  <c r="U58" i="4" s="1"/>
  <c r="M22" i="21"/>
  <c r="T22" i="4" s="1"/>
  <c r="U22" i="4" s="1"/>
  <c r="M32" i="21"/>
  <c r="T32" i="4" s="1"/>
  <c r="U32" i="4" s="1"/>
  <c r="M68" i="21"/>
  <c r="T68" i="4" s="1"/>
  <c r="U68" i="4" s="1"/>
  <c r="M39" i="21"/>
  <c r="T39" i="4" s="1"/>
  <c r="U39" i="4" s="1"/>
  <c r="M57" i="21"/>
  <c r="T57" i="4" s="1"/>
  <c r="U57" i="4" s="1"/>
  <c r="M21" i="21"/>
  <c r="T21" i="4" s="1"/>
  <c r="U21" i="4" s="1"/>
  <c r="M11" i="21"/>
  <c r="T11" i="4" s="1"/>
  <c r="M66" i="21"/>
  <c r="T66" i="4" s="1"/>
  <c r="U66" i="4" s="1"/>
  <c r="M35" i="21"/>
  <c r="T35" i="4" s="1"/>
  <c r="U35" i="4" s="1"/>
  <c r="M8" i="21"/>
  <c r="T8" i="4" s="1"/>
  <c r="C28" i="21"/>
  <c r="C92" i="21"/>
  <c r="H2" i="21"/>
  <c r="H7" i="21" s="1"/>
  <c r="L7" i="4" s="1"/>
  <c r="M7" i="4" s="1"/>
  <c r="C42" i="21"/>
  <c r="C78" i="21"/>
  <c r="K2" i="21"/>
  <c r="K84" i="21" s="1"/>
  <c r="R84" i="4" s="1"/>
  <c r="S84" i="4" s="1"/>
  <c r="C33" i="21"/>
  <c r="C66" i="21"/>
  <c r="J51" i="21"/>
  <c r="P51" i="4" s="1"/>
  <c r="Q51" i="4" s="1"/>
  <c r="J76" i="21"/>
  <c r="P76" i="4" s="1"/>
  <c r="Q76" i="4" s="1"/>
  <c r="J10" i="21"/>
  <c r="P10" i="4" s="1"/>
  <c r="J38" i="21"/>
  <c r="P38" i="4" s="1"/>
  <c r="Q38" i="4" s="1"/>
  <c r="J87" i="21"/>
  <c r="P87" i="4" s="1"/>
  <c r="Q87" i="4" s="1"/>
  <c r="J71" i="21"/>
  <c r="P71" i="4" s="1"/>
  <c r="Q71" i="4" s="1"/>
  <c r="J85" i="21"/>
  <c r="P85" i="4" s="1"/>
  <c r="Q85" i="4" s="1"/>
  <c r="J69" i="21"/>
  <c r="P69" i="4" s="1"/>
  <c r="Q69" i="4" s="1"/>
  <c r="J74" i="21"/>
  <c r="P74" i="4" s="1"/>
  <c r="Q74" i="4" s="1"/>
  <c r="J72" i="21"/>
  <c r="P72" i="4" s="1"/>
  <c r="Q72" i="4" s="1"/>
  <c r="J52" i="21"/>
  <c r="P52" i="4" s="1"/>
  <c r="Q52" i="4" s="1"/>
  <c r="J36" i="21"/>
  <c r="P36" i="4" s="1"/>
  <c r="Q36" i="4" s="1"/>
  <c r="J21" i="21"/>
  <c r="P21" i="4" s="1"/>
  <c r="Q21" i="4" s="1"/>
  <c r="J68" i="21"/>
  <c r="P68" i="4" s="1"/>
  <c r="Q68" i="4" s="1"/>
  <c r="J86" i="21"/>
  <c r="P86" i="4" s="1"/>
  <c r="Q86" i="4" s="1"/>
  <c r="J61" i="21"/>
  <c r="P61" i="4" s="1"/>
  <c r="Q61" i="4" s="1"/>
  <c r="J54" i="21"/>
  <c r="P54" i="4" s="1"/>
  <c r="Q54" i="4" s="1"/>
  <c r="J31" i="21"/>
  <c r="P31" i="4" s="1"/>
  <c r="Q31" i="4" s="1"/>
  <c r="J22" i="21"/>
  <c r="P22" i="4" s="1"/>
  <c r="Q22" i="4" s="1"/>
  <c r="J7" i="21"/>
  <c r="P7" i="4" s="1"/>
  <c r="Q7" i="4" s="1"/>
  <c r="J35" i="21"/>
  <c r="P35" i="4" s="1"/>
  <c r="Q35" i="4" s="1"/>
  <c r="J49" i="21"/>
  <c r="P49" i="4" s="1"/>
  <c r="Q49" i="4" s="1"/>
  <c r="J4" i="21"/>
  <c r="P4" i="4" s="1"/>
  <c r="J92" i="21"/>
  <c r="P92" i="4" s="1"/>
  <c r="J67" i="21"/>
  <c r="P67" i="4" s="1"/>
  <c r="Q67" i="4" s="1"/>
  <c r="J77" i="21"/>
  <c r="P77" i="4" s="1"/>
  <c r="Q77" i="4" s="1"/>
  <c r="J82" i="21"/>
  <c r="P82" i="4" s="1"/>
  <c r="Q82" i="4" s="1"/>
  <c r="J64" i="21"/>
  <c r="P64" i="4" s="1"/>
  <c r="Q64" i="4" s="1"/>
  <c r="J44" i="21"/>
  <c r="P44" i="4" s="1"/>
  <c r="Q44" i="4" s="1"/>
  <c r="J25" i="21"/>
  <c r="P25" i="4" s="1"/>
  <c r="J47" i="21"/>
  <c r="P47" i="4" s="1"/>
  <c r="Q47" i="4" s="1"/>
  <c r="J78" i="21"/>
  <c r="P78" i="4" s="1"/>
  <c r="Q78" i="4" s="1"/>
  <c r="J57" i="21"/>
  <c r="P57" i="4" s="1"/>
  <c r="Q57" i="4" s="1"/>
  <c r="J30" i="21"/>
  <c r="P30" i="4" s="1"/>
  <c r="Q30" i="4" s="1"/>
  <c r="J11" i="21"/>
  <c r="P11" i="4" s="1"/>
  <c r="J42" i="21"/>
  <c r="P42" i="4" s="1"/>
  <c r="Q42" i="4" s="1"/>
  <c r="J39" i="21"/>
  <c r="P39" i="4" s="1"/>
  <c r="Q39" i="4" s="1"/>
  <c r="J15" i="21"/>
  <c r="P15" i="4" s="1"/>
  <c r="Q15" i="4" s="1"/>
  <c r="J75" i="21"/>
  <c r="P75" i="4" s="1"/>
  <c r="Q75" i="4" s="1"/>
  <c r="J81" i="21"/>
  <c r="P81" i="4" s="1"/>
  <c r="Q81" i="4" s="1"/>
  <c r="J91" i="21"/>
  <c r="P91" i="4" s="1"/>
  <c r="J79" i="21"/>
  <c r="P79" i="4" s="1"/>
  <c r="Q79" i="4" s="1"/>
  <c r="J65" i="21"/>
  <c r="P65" i="4" s="1"/>
  <c r="Q65" i="4" s="1"/>
  <c r="J60" i="21"/>
  <c r="P60" i="4" s="1"/>
  <c r="Q60" i="4" s="1"/>
  <c r="J32" i="21"/>
  <c r="P32" i="4" s="1"/>
  <c r="Q32" i="4" s="1"/>
  <c r="J84" i="21"/>
  <c r="P84" i="4" s="1"/>
  <c r="Q84" i="4" s="1"/>
  <c r="J62" i="21"/>
  <c r="P62" i="4" s="1"/>
  <c r="Q62" i="4" s="1"/>
  <c r="J41" i="21"/>
  <c r="P41" i="4" s="1"/>
  <c r="Q41" i="4" s="1"/>
  <c r="J17" i="21"/>
  <c r="P17" i="4" s="1"/>
  <c r="Q17" i="4" s="1"/>
  <c r="J33" i="21"/>
  <c r="P33" i="4" s="1"/>
  <c r="Q33" i="4" s="1"/>
  <c r="J12" i="21"/>
  <c r="P12" i="4" s="1"/>
  <c r="Q12" i="4" s="1"/>
  <c r="J26" i="21"/>
  <c r="P26" i="4" s="1"/>
  <c r="Q26" i="4" s="1"/>
  <c r="J63" i="21"/>
  <c r="P63" i="4" s="1"/>
  <c r="Q63" i="4" s="1"/>
  <c r="J66" i="21"/>
  <c r="P66" i="4" s="1"/>
  <c r="Q66" i="4" s="1"/>
  <c r="J28" i="21"/>
  <c r="P28" i="4" s="1"/>
  <c r="Q28" i="4" s="1"/>
  <c r="J59" i="21"/>
  <c r="P59" i="4" s="1"/>
  <c r="Q59" i="4" s="1"/>
  <c r="J5" i="21"/>
  <c r="P5" i="4" s="1"/>
  <c r="Q5" i="4" s="1"/>
  <c r="J83" i="21"/>
  <c r="P83" i="4" s="1"/>
  <c r="Q83" i="4" s="1"/>
  <c r="J73" i="21"/>
  <c r="P73" i="4" s="1"/>
  <c r="Q73" i="4" s="1"/>
  <c r="J80" i="21"/>
  <c r="P80" i="4" s="1"/>
  <c r="Q80" i="4" s="1"/>
  <c r="J40" i="21"/>
  <c r="P40" i="4" s="1"/>
  <c r="Q40" i="4" s="1"/>
  <c r="J16" i="21"/>
  <c r="P16" i="4" s="1"/>
  <c r="Q16" i="4" s="1"/>
  <c r="J70" i="21"/>
  <c r="P70" i="4" s="1"/>
  <c r="Q70" i="4" s="1"/>
  <c r="J43" i="21"/>
  <c r="P43" i="4" s="1"/>
  <c r="Q43" i="4" s="1"/>
  <c r="J23" i="21"/>
  <c r="P23" i="4" s="1"/>
  <c r="Q23" i="4" s="1"/>
  <c r="J53" i="21"/>
  <c r="P53" i="4" s="1"/>
  <c r="Q53" i="4" s="1"/>
  <c r="J14" i="21"/>
  <c r="P14" i="4" s="1"/>
  <c r="Q14" i="4" s="1"/>
  <c r="J20" i="21"/>
  <c r="P20" i="4" s="1"/>
  <c r="Q20" i="4" s="1"/>
  <c r="J50" i="21"/>
  <c r="P50" i="4" s="1"/>
  <c r="Q50" i="4" s="1"/>
  <c r="J56" i="21"/>
  <c r="P56" i="4" s="1"/>
  <c r="Q56" i="4" s="1"/>
  <c r="J46" i="21"/>
  <c r="P46" i="4" s="1"/>
  <c r="Q46" i="4" s="1"/>
  <c r="J34" i="21"/>
  <c r="P34" i="4" s="1"/>
  <c r="Q34" i="4" s="1"/>
  <c r="K66" i="21"/>
  <c r="R66" i="4" s="1"/>
  <c r="S66" i="4" s="1"/>
  <c r="K22" i="21"/>
  <c r="R22" i="4" s="1"/>
  <c r="S22" i="4" s="1"/>
  <c r="K56" i="21"/>
  <c r="R56" i="4" s="1"/>
  <c r="S56" i="4" s="1"/>
  <c r="K51" i="21"/>
  <c r="R51" i="4" s="1"/>
  <c r="S51" i="4" s="1"/>
  <c r="K80" i="21"/>
  <c r="R80" i="4" s="1"/>
  <c r="S80" i="4" s="1"/>
  <c r="K85" i="21"/>
  <c r="R85" i="4" s="1"/>
  <c r="S85" i="4" s="1"/>
  <c r="K63" i="21"/>
  <c r="R63" i="4" s="1"/>
  <c r="S63" i="4" s="1"/>
  <c r="K28" i="21"/>
  <c r="R28" i="4" s="1"/>
  <c r="S28" i="4" s="1"/>
  <c r="K7" i="21"/>
  <c r="R7" i="4" s="1"/>
  <c r="S7" i="4" s="1"/>
  <c r="K76" i="21"/>
  <c r="R76" i="4" s="1"/>
  <c r="S76" i="4" s="1"/>
  <c r="K61" i="21"/>
  <c r="R61" i="4" s="1"/>
  <c r="S61" i="4" s="1"/>
  <c r="K36" i="21"/>
  <c r="R36" i="4" s="1"/>
  <c r="S36" i="4" s="1"/>
  <c r="K79" i="21"/>
  <c r="R79" i="4" s="1"/>
  <c r="S79" i="4" s="1"/>
  <c r="K39" i="21"/>
  <c r="R39" i="4" s="1"/>
  <c r="S39" i="4" s="1"/>
  <c r="K44" i="21"/>
  <c r="R44" i="4" s="1"/>
  <c r="S44" i="4" s="1"/>
  <c r="K30" i="21"/>
  <c r="R30" i="4" s="1"/>
  <c r="S30" i="4" s="1"/>
  <c r="K60" i="21"/>
  <c r="R60" i="4" s="1"/>
  <c r="S60" i="4" s="1"/>
  <c r="K55" i="21"/>
  <c r="R55" i="4" s="1"/>
  <c r="S55" i="4" s="1"/>
  <c r="K13" i="21"/>
  <c r="R13" i="4" s="1"/>
  <c r="S13" i="4" s="1"/>
  <c r="J19" i="21"/>
  <c r="P19" i="4" s="1"/>
  <c r="Q19" i="4" s="1"/>
  <c r="K46" i="21"/>
  <c r="R46" i="4" s="1"/>
  <c r="S46" i="4" s="1"/>
  <c r="J8" i="21"/>
  <c r="P8" i="4" s="1"/>
  <c r="Q8" i="4" s="1"/>
  <c r="J45" i="21"/>
  <c r="P45" i="4" s="1"/>
  <c r="Q45" i="4" s="1"/>
  <c r="J89" i="21"/>
  <c r="P89" i="4" s="1"/>
  <c r="Q89" i="4" s="1"/>
  <c r="K17" i="21"/>
  <c r="R17" i="4" s="1"/>
  <c r="S17" i="4" s="1"/>
  <c r="J37" i="21"/>
  <c r="P37" i="4" s="1"/>
  <c r="Q37" i="4" s="1"/>
  <c r="J13" i="21"/>
  <c r="P13" i="4" s="1"/>
  <c r="Q13" i="4" s="1"/>
  <c r="J29" i="21"/>
  <c r="P29" i="4" s="1"/>
  <c r="Q29" i="4" s="1"/>
  <c r="J48" i="21"/>
  <c r="P48" i="4" s="1"/>
  <c r="Q48" i="4" s="1"/>
  <c r="J6" i="21"/>
  <c r="P6" i="4" s="1"/>
  <c r="Q6" i="4" s="1"/>
  <c r="J58" i="21"/>
  <c r="P58" i="4" s="1"/>
  <c r="Q58" i="4" s="1"/>
  <c r="J88" i="21"/>
  <c r="P88" i="4" s="1"/>
  <c r="Q88" i="4" s="1"/>
  <c r="G84" i="21"/>
  <c r="J84" i="4" s="1"/>
  <c r="K84" i="4" s="1"/>
  <c r="G68" i="21"/>
  <c r="J68" i="4" s="1"/>
  <c r="K68" i="4" s="1"/>
  <c r="G82" i="21"/>
  <c r="J82" i="4" s="1"/>
  <c r="K82" i="4" s="1"/>
  <c r="G66" i="21"/>
  <c r="J66" i="4" s="1"/>
  <c r="K66" i="4" s="1"/>
  <c r="G67" i="21"/>
  <c r="J67" i="4" s="1"/>
  <c r="K67" i="4" s="1"/>
  <c r="G65" i="21"/>
  <c r="J65" i="4" s="1"/>
  <c r="K65" i="4" s="1"/>
  <c r="G45" i="21"/>
  <c r="J45" i="4" s="1"/>
  <c r="K45" i="4" s="1"/>
  <c r="G29" i="21"/>
  <c r="J29" i="4" s="1"/>
  <c r="K29" i="4" s="1"/>
  <c r="G17" i="21"/>
  <c r="J17" i="4" s="1"/>
  <c r="K17" i="4" s="1"/>
  <c r="G54" i="21"/>
  <c r="J54" i="4" s="1"/>
  <c r="K54" i="4" s="1"/>
  <c r="G79" i="21"/>
  <c r="J79" i="4" s="1"/>
  <c r="K79" i="4" s="1"/>
  <c r="G59" i="21"/>
  <c r="J59" i="4" s="1"/>
  <c r="K59" i="4" s="1"/>
  <c r="G44" i="21"/>
  <c r="J44" i="4" s="1"/>
  <c r="K44" i="4" s="1"/>
  <c r="G4" i="21"/>
  <c r="J4" i="4" s="1"/>
  <c r="G50" i="21"/>
  <c r="J50" i="4" s="1"/>
  <c r="K50" i="4" s="1"/>
  <c r="G30" i="21"/>
  <c r="J30" i="4" s="1"/>
  <c r="K30" i="4" s="1"/>
  <c r="G80" i="21"/>
  <c r="J80" i="4" s="1"/>
  <c r="K80" i="4" s="1"/>
  <c r="G64" i="21"/>
  <c r="J64" i="4" s="1"/>
  <c r="K64" i="4" s="1"/>
  <c r="G78" i="21"/>
  <c r="J78" i="4" s="1"/>
  <c r="K78" i="4" s="1"/>
  <c r="G92" i="21"/>
  <c r="J92" i="4" s="1"/>
  <c r="G89" i="21"/>
  <c r="J89" i="4" s="1"/>
  <c r="K89" i="4" s="1"/>
  <c r="G57" i="21"/>
  <c r="J57" i="4" s="1"/>
  <c r="K57" i="4" s="1"/>
  <c r="G41" i="21"/>
  <c r="J41" i="4" s="1"/>
  <c r="K41" i="4" s="1"/>
  <c r="G26" i="21"/>
  <c r="J26" i="4" s="1"/>
  <c r="K26" i="4" s="1"/>
  <c r="G77" i="21"/>
  <c r="J77" i="4" s="1"/>
  <c r="K77" i="4" s="1"/>
  <c r="G40" i="21"/>
  <c r="J40" i="4" s="1"/>
  <c r="K40" i="4" s="1"/>
  <c r="G62" i="21"/>
  <c r="J62" i="4" s="1"/>
  <c r="K62" i="4" s="1"/>
  <c r="G58" i="21"/>
  <c r="J58" i="4" s="1"/>
  <c r="K58" i="4" s="1"/>
  <c r="G42" i="21"/>
  <c r="J42" i="4" s="1"/>
  <c r="K42" i="4" s="1"/>
  <c r="G6" i="21"/>
  <c r="J6" i="4" s="1"/>
  <c r="G43" i="21"/>
  <c r="J43" i="4" s="1"/>
  <c r="K43" i="4" s="1"/>
  <c r="G25" i="21"/>
  <c r="J25" i="4" s="1"/>
  <c r="G35" i="21"/>
  <c r="J35" i="4" s="1"/>
  <c r="K35" i="4" s="1"/>
  <c r="G48" i="21"/>
  <c r="J48" i="4" s="1"/>
  <c r="K48" i="4" s="1"/>
  <c r="H33" i="21"/>
  <c r="L33" i="4" s="1"/>
  <c r="M33" i="4" s="1"/>
  <c r="H44" i="21"/>
  <c r="L44" i="4" s="1"/>
  <c r="M44" i="4" s="1"/>
  <c r="H14" i="21"/>
  <c r="L14" i="4" s="1"/>
  <c r="M14" i="4" s="1"/>
  <c r="H4" i="21"/>
  <c r="L4" i="4" s="1"/>
  <c r="G32" i="21"/>
  <c r="J32" i="4" s="1"/>
  <c r="K32" i="4" s="1"/>
  <c r="G12" i="21"/>
  <c r="J12" i="4" s="1"/>
  <c r="G61" i="21"/>
  <c r="J61" i="4" s="1"/>
  <c r="K61" i="4" s="1"/>
  <c r="G56" i="21"/>
  <c r="J56" i="4" s="1"/>
  <c r="K56" i="4" s="1"/>
  <c r="G37" i="21"/>
  <c r="J37" i="4" s="1"/>
  <c r="K37" i="4" s="1"/>
  <c r="G81" i="21"/>
  <c r="J81" i="4" s="1"/>
  <c r="K81" i="4" s="1"/>
  <c r="G74" i="21"/>
  <c r="J74" i="4" s="1"/>
  <c r="K74" i="4" s="1"/>
  <c r="G76" i="21"/>
  <c r="J76" i="4" s="1"/>
  <c r="K76" i="4" s="1"/>
  <c r="D2" i="21"/>
  <c r="L2" i="21"/>
  <c r="F2" i="21"/>
  <c r="C60" i="21"/>
  <c r="E90" i="21"/>
  <c r="F90" i="4" s="1"/>
  <c r="E3" i="21"/>
  <c r="F3" i="4" s="1"/>
  <c r="I95" i="21"/>
  <c r="I9" i="21"/>
  <c r="N9" i="4" s="1"/>
  <c r="I3" i="21"/>
  <c r="N3" i="4" s="1"/>
  <c r="I90" i="21"/>
  <c r="N90" i="4" s="1"/>
  <c r="I24" i="21"/>
  <c r="N24" i="4" s="1"/>
  <c r="N96" i="4"/>
  <c r="K87" i="21" l="1"/>
  <c r="R87" i="4" s="1"/>
  <c r="S87" i="4" s="1"/>
  <c r="K5" i="21"/>
  <c r="R5" i="4" s="1"/>
  <c r="S5" i="4" s="1"/>
  <c r="K35" i="21"/>
  <c r="R35" i="4" s="1"/>
  <c r="S35" i="4" s="1"/>
  <c r="K69" i="21"/>
  <c r="R69" i="4" s="1"/>
  <c r="S69" i="4" s="1"/>
  <c r="K43" i="21"/>
  <c r="R43" i="4" s="1"/>
  <c r="S43" i="4" s="1"/>
  <c r="K6" i="21"/>
  <c r="R6" i="4" s="1"/>
  <c r="S6" i="4" s="1"/>
  <c r="K11" i="21"/>
  <c r="R11" i="4" s="1"/>
  <c r="K52" i="21"/>
  <c r="R52" i="4" s="1"/>
  <c r="S52" i="4" s="1"/>
  <c r="K23" i="21"/>
  <c r="R23" i="4" s="1"/>
  <c r="S23" i="4" s="1"/>
  <c r="M71" i="21"/>
  <c r="T71" i="4" s="1"/>
  <c r="U71" i="4" s="1"/>
  <c r="M60" i="21"/>
  <c r="T60" i="4" s="1"/>
  <c r="U60" i="4" s="1"/>
  <c r="M55" i="21"/>
  <c r="T55" i="4" s="1"/>
  <c r="U55" i="4" s="1"/>
  <c r="M92" i="21"/>
  <c r="T92" i="4" s="1"/>
  <c r="M37" i="21"/>
  <c r="T37" i="4" s="1"/>
  <c r="U37" i="4" s="1"/>
  <c r="M88" i="21"/>
  <c r="T88" i="4" s="1"/>
  <c r="U88" i="4" s="1"/>
  <c r="M73" i="21"/>
  <c r="T73" i="4" s="1"/>
  <c r="U73" i="4" s="1"/>
  <c r="M15" i="21"/>
  <c r="T15" i="4" s="1"/>
  <c r="U15" i="4" s="1"/>
  <c r="M61" i="21"/>
  <c r="T61" i="4" s="1"/>
  <c r="U61" i="4" s="1"/>
  <c r="M76" i="21"/>
  <c r="T76" i="4" s="1"/>
  <c r="U76" i="4" s="1"/>
  <c r="E24" i="21"/>
  <c r="F24" i="4" s="1"/>
  <c r="E95" i="21"/>
  <c r="C58" i="21"/>
  <c r="H82" i="21"/>
  <c r="L82" i="4" s="1"/>
  <c r="M82" i="4" s="1"/>
  <c r="H66" i="21"/>
  <c r="L66" i="4" s="1"/>
  <c r="M66" i="4" s="1"/>
  <c r="K10" i="21"/>
  <c r="R10" i="4" s="1"/>
  <c r="K47" i="21"/>
  <c r="R47" i="4" s="1"/>
  <c r="S47" i="4" s="1"/>
  <c r="K92" i="21"/>
  <c r="R92" i="4" s="1"/>
  <c r="K89" i="21"/>
  <c r="R89" i="4" s="1"/>
  <c r="S89" i="4" s="1"/>
  <c r="K72" i="21"/>
  <c r="R72" i="4" s="1"/>
  <c r="S72" i="4" s="1"/>
  <c r="K29" i="21"/>
  <c r="R29" i="4" s="1"/>
  <c r="S29" i="4" s="1"/>
  <c r="K91" i="21"/>
  <c r="R91" i="4" s="1"/>
  <c r="K81" i="21"/>
  <c r="R81" i="4" s="1"/>
  <c r="S81" i="4" s="1"/>
  <c r="K88" i="21"/>
  <c r="R88" i="4" s="1"/>
  <c r="S88" i="4" s="1"/>
  <c r="K27" i="21"/>
  <c r="R27" i="4" s="1"/>
  <c r="S27" i="4" s="1"/>
  <c r="K77" i="21"/>
  <c r="R77" i="4" s="1"/>
  <c r="S77" i="4" s="1"/>
  <c r="K54" i="21"/>
  <c r="R54" i="4" s="1"/>
  <c r="S54" i="4" s="1"/>
  <c r="K12" i="21"/>
  <c r="R12" i="4" s="1"/>
  <c r="K83" i="21"/>
  <c r="R83" i="4" s="1"/>
  <c r="S83" i="4" s="1"/>
  <c r="K37" i="21"/>
  <c r="R37" i="4" s="1"/>
  <c r="S37" i="4" s="1"/>
  <c r="K78" i="21"/>
  <c r="R78" i="4" s="1"/>
  <c r="S78" i="4" s="1"/>
  <c r="K15" i="21"/>
  <c r="R15" i="4" s="1"/>
  <c r="S15" i="4" s="1"/>
  <c r="K25" i="21"/>
  <c r="R25" i="4" s="1"/>
  <c r="K59" i="21"/>
  <c r="R59" i="4" s="1"/>
  <c r="S59" i="4" s="1"/>
  <c r="K57" i="21"/>
  <c r="R57" i="4" s="1"/>
  <c r="S57" i="4" s="1"/>
  <c r="K68" i="21"/>
  <c r="R68" i="4" s="1"/>
  <c r="S68" i="4" s="1"/>
  <c r="C65" i="21"/>
  <c r="C45" i="21"/>
  <c r="C74" i="21"/>
  <c r="M7" i="21"/>
  <c r="T7" i="4" s="1"/>
  <c r="U7" i="4" s="1"/>
  <c r="M33" i="21"/>
  <c r="T33" i="4" s="1"/>
  <c r="U33" i="4" s="1"/>
  <c r="M64" i="21"/>
  <c r="T64" i="4" s="1"/>
  <c r="U64" i="4" s="1"/>
  <c r="M42" i="21"/>
  <c r="T42" i="4" s="1"/>
  <c r="U42" i="4" s="1"/>
  <c r="M40" i="21"/>
  <c r="T40" i="4" s="1"/>
  <c r="U40" i="4" s="1"/>
  <c r="M34" i="21"/>
  <c r="T34" i="4" s="1"/>
  <c r="U34" i="4" s="1"/>
  <c r="M53" i="21"/>
  <c r="T53" i="4" s="1"/>
  <c r="U53" i="4" s="1"/>
  <c r="M79" i="21"/>
  <c r="T79" i="4" s="1"/>
  <c r="U79" i="4" s="1"/>
  <c r="M70" i="21"/>
  <c r="T70" i="4" s="1"/>
  <c r="U70" i="4" s="1"/>
  <c r="M16" i="21"/>
  <c r="T16" i="4" s="1"/>
  <c r="U16" i="4" s="1"/>
  <c r="M45" i="21"/>
  <c r="T45" i="4" s="1"/>
  <c r="U45" i="4" s="1"/>
  <c r="M54" i="21"/>
  <c r="T54" i="4" s="1"/>
  <c r="U54" i="4" s="1"/>
  <c r="M87" i="21"/>
  <c r="T87" i="4" s="1"/>
  <c r="U87" i="4" s="1"/>
  <c r="M74" i="21"/>
  <c r="T74" i="4" s="1"/>
  <c r="U74" i="4" s="1"/>
  <c r="M56" i="21"/>
  <c r="T56" i="4" s="1"/>
  <c r="U56" i="4" s="1"/>
  <c r="M14" i="21"/>
  <c r="T14" i="4" s="1"/>
  <c r="U14" i="4" s="1"/>
  <c r="M48" i="21"/>
  <c r="T48" i="4" s="1"/>
  <c r="U48" i="4" s="1"/>
  <c r="M41" i="21"/>
  <c r="T41" i="4" s="1"/>
  <c r="U41" i="4" s="1"/>
  <c r="M30" i="21"/>
  <c r="T30" i="4" s="1"/>
  <c r="U30" i="4" s="1"/>
  <c r="M38" i="21"/>
  <c r="T38" i="4" s="1"/>
  <c r="U38" i="4" s="1"/>
  <c r="M63" i="21"/>
  <c r="T63" i="4" s="1"/>
  <c r="U63" i="4" s="1"/>
  <c r="M62" i="21"/>
  <c r="T62" i="4" s="1"/>
  <c r="U62" i="4" s="1"/>
  <c r="G91" i="21"/>
  <c r="J91" i="4" s="1"/>
  <c r="G75" i="21"/>
  <c r="J75" i="4" s="1"/>
  <c r="K75" i="4" s="1"/>
  <c r="G33" i="21"/>
  <c r="J33" i="4" s="1"/>
  <c r="K33" i="4" s="1"/>
  <c r="G39" i="21"/>
  <c r="J39" i="4" s="1"/>
  <c r="K39" i="4" s="1"/>
  <c r="G51" i="21"/>
  <c r="J51" i="4" s="1"/>
  <c r="K51" i="4" s="1"/>
  <c r="G31" i="21"/>
  <c r="J31" i="4" s="1"/>
  <c r="K31" i="4" s="1"/>
  <c r="G28" i="21"/>
  <c r="J28" i="4" s="1"/>
  <c r="K28" i="4" s="1"/>
  <c r="G46" i="21"/>
  <c r="J46" i="4" s="1"/>
  <c r="K46" i="4" s="1"/>
  <c r="G85" i="21"/>
  <c r="J85" i="4" s="1"/>
  <c r="K85" i="4" s="1"/>
  <c r="G5" i="21"/>
  <c r="G14" i="21"/>
  <c r="J14" i="4" s="1"/>
  <c r="G36" i="21"/>
  <c r="J36" i="4" s="1"/>
  <c r="K36" i="4" s="1"/>
  <c r="G70" i="21"/>
  <c r="J70" i="4" s="1"/>
  <c r="K70" i="4" s="1"/>
  <c r="G19" i="21"/>
  <c r="J19" i="4" s="1"/>
  <c r="K19" i="4" s="1"/>
  <c r="G71" i="21"/>
  <c r="J71" i="4" s="1"/>
  <c r="K71" i="4" s="1"/>
  <c r="G21" i="21"/>
  <c r="J21" i="4" s="1"/>
  <c r="K21" i="4" s="1"/>
  <c r="G63" i="21"/>
  <c r="J63" i="4" s="1"/>
  <c r="K63" i="4" s="1"/>
  <c r="G8" i="21"/>
  <c r="J8" i="4" s="1"/>
  <c r="G83" i="21"/>
  <c r="J83" i="4" s="1"/>
  <c r="K83" i="4" s="1"/>
  <c r="G87" i="21"/>
  <c r="J87" i="4" s="1"/>
  <c r="K87" i="4" s="1"/>
  <c r="G34" i="21"/>
  <c r="J34" i="4" s="1"/>
  <c r="K34" i="4" s="1"/>
  <c r="G15" i="21"/>
  <c r="J15" i="4" s="1"/>
  <c r="K15" i="4" s="1"/>
  <c r="G27" i="21"/>
  <c r="J27" i="4" s="1"/>
  <c r="K27" i="4" s="1"/>
  <c r="G7" i="21"/>
  <c r="J7" i="4" s="1"/>
  <c r="K7" i="4" s="1"/>
  <c r="G13" i="21"/>
  <c r="J13" i="4" s="1"/>
  <c r="G69" i="21"/>
  <c r="J69" i="4" s="1"/>
  <c r="K69" i="4" s="1"/>
  <c r="G86" i="21"/>
  <c r="J86" i="4" s="1"/>
  <c r="K86" i="4" s="1"/>
  <c r="G73" i="21"/>
  <c r="J73" i="4" s="1"/>
  <c r="K73" i="4" s="1"/>
  <c r="G22" i="21"/>
  <c r="J22" i="4" s="1"/>
  <c r="K22" i="4" s="1"/>
  <c r="G38" i="21"/>
  <c r="J38" i="4" s="1"/>
  <c r="K38" i="4" s="1"/>
  <c r="G10" i="21"/>
  <c r="G23" i="21"/>
  <c r="J23" i="4" s="1"/>
  <c r="K23" i="4" s="1"/>
  <c r="G47" i="21"/>
  <c r="J47" i="4" s="1"/>
  <c r="K47" i="4" s="1"/>
  <c r="G20" i="21"/>
  <c r="J20" i="4" s="1"/>
  <c r="K20" i="4" s="1"/>
  <c r="G16" i="21"/>
  <c r="J16" i="4" s="1"/>
  <c r="K16" i="4" s="1"/>
  <c r="G88" i="21"/>
  <c r="J88" i="4" s="1"/>
  <c r="K88" i="4" s="1"/>
  <c r="G53" i="21"/>
  <c r="J53" i="4" s="1"/>
  <c r="K53" i="4" s="1"/>
  <c r="G60" i="21"/>
  <c r="J60" i="4" s="1"/>
  <c r="K60" i="4" s="1"/>
  <c r="G18" i="21"/>
  <c r="J18" i="4" s="1"/>
  <c r="K18" i="4" s="1"/>
  <c r="G11" i="21"/>
  <c r="J11" i="4" s="1"/>
  <c r="G72" i="21"/>
  <c r="J72" i="4" s="1"/>
  <c r="K72" i="4" s="1"/>
  <c r="G49" i="21"/>
  <c r="J49" i="4" s="1"/>
  <c r="K49" i="4" s="1"/>
  <c r="G55" i="21"/>
  <c r="J55" i="4" s="1"/>
  <c r="K55" i="4" s="1"/>
  <c r="G52" i="21"/>
  <c r="J52" i="4" s="1"/>
  <c r="K52" i="4" s="1"/>
  <c r="K73" i="21"/>
  <c r="R73" i="4" s="1"/>
  <c r="S73" i="4" s="1"/>
  <c r="K75" i="21"/>
  <c r="R75" i="4" s="1"/>
  <c r="S75" i="4" s="1"/>
  <c r="K49" i="21"/>
  <c r="R49" i="4" s="1"/>
  <c r="S49" i="4" s="1"/>
  <c r="K86" i="21"/>
  <c r="R86" i="4" s="1"/>
  <c r="S86" i="4" s="1"/>
  <c r="K33" i="21"/>
  <c r="R33" i="4" s="1"/>
  <c r="S33" i="4" s="1"/>
  <c r="K40" i="21"/>
  <c r="R40" i="4" s="1"/>
  <c r="S40" i="4" s="1"/>
  <c r="K14" i="21"/>
  <c r="R14" i="4" s="1"/>
  <c r="S14" i="4" s="1"/>
  <c r="K62" i="21"/>
  <c r="R62" i="4" s="1"/>
  <c r="S62" i="4" s="1"/>
  <c r="K18" i="21"/>
  <c r="R18" i="4" s="1"/>
  <c r="S18" i="4" s="1"/>
  <c r="K42" i="21"/>
  <c r="R42" i="4" s="1"/>
  <c r="S42" i="4" s="1"/>
  <c r="K41" i="21"/>
  <c r="R41" i="4" s="1"/>
  <c r="S41" i="4" s="1"/>
  <c r="K82" i="21"/>
  <c r="R82" i="4" s="1"/>
  <c r="S82" i="4" s="1"/>
  <c r="M18" i="21"/>
  <c r="T18" i="4" s="1"/>
  <c r="U18" i="4" s="1"/>
  <c r="M82" i="21"/>
  <c r="T82" i="4" s="1"/>
  <c r="U82" i="4" s="1"/>
  <c r="M28" i="21"/>
  <c r="T28" i="4" s="1"/>
  <c r="U28" i="4" s="1"/>
  <c r="M36" i="21"/>
  <c r="T36" i="4" s="1"/>
  <c r="U36" i="4" s="1"/>
  <c r="M84" i="21"/>
  <c r="T84" i="4" s="1"/>
  <c r="U84" i="4" s="1"/>
  <c r="M29" i="21"/>
  <c r="T29" i="4" s="1"/>
  <c r="U29" i="4" s="1"/>
  <c r="M59" i="21"/>
  <c r="T59" i="4" s="1"/>
  <c r="U59" i="4" s="1"/>
  <c r="M25" i="21"/>
  <c r="T25" i="4" s="1"/>
  <c r="M67" i="21"/>
  <c r="T67" i="4" s="1"/>
  <c r="U67" i="4" s="1"/>
  <c r="M23" i="21"/>
  <c r="T23" i="4" s="1"/>
  <c r="U23" i="4" s="1"/>
  <c r="M47" i="21"/>
  <c r="T47" i="4" s="1"/>
  <c r="U47" i="4" s="1"/>
  <c r="E9" i="21"/>
  <c r="F9" i="4" s="1"/>
  <c r="C59" i="21"/>
  <c r="K38" i="21"/>
  <c r="R38" i="4" s="1"/>
  <c r="S38" i="4" s="1"/>
  <c r="K34" i="21"/>
  <c r="R34" i="4" s="1"/>
  <c r="S34" i="4" s="1"/>
  <c r="K70" i="21"/>
  <c r="R70" i="4" s="1"/>
  <c r="S70" i="4" s="1"/>
  <c r="K26" i="21"/>
  <c r="R26" i="4" s="1"/>
  <c r="S26" i="4" s="1"/>
  <c r="K48" i="21"/>
  <c r="R48" i="4" s="1"/>
  <c r="S48" i="4" s="1"/>
  <c r="K20" i="21"/>
  <c r="R20" i="4" s="1"/>
  <c r="S20" i="4" s="1"/>
  <c r="K19" i="21"/>
  <c r="R19" i="4" s="1"/>
  <c r="S19" i="4" s="1"/>
  <c r="K45" i="21"/>
  <c r="R45" i="4" s="1"/>
  <c r="S45" i="4" s="1"/>
  <c r="K4" i="21"/>
  <c r="R4" i="4" s="1"/>
  <c r="K67" i="21"/>
  <c r="R67" i="4" s="1"/>
  <c r="S67" i="4" s="1"/>
  <c r="K74" i="21"/>
  <c r="R74" i="4" s="1"/>
  <c r="S74" i="4" s="1"/>
  <c r="K16" i="21"/>
  <c r="R16" i="4" s="1"/>
  <c r="S16" i="4" s="1"/>
  <c r="K21" i="21"/>
  <c r="R21" i="4" s="1"/>
  <c r="S21" i="4" s="1"/>
  <c r="K58" i="21"/>
  <c r="R58" i="4" s="1"/>
  <c r="S58" i="4" s="1"/>
  <c r="K53" i="21"/>
  <c r="R53" i="4" s="1"/>
  <c r="S53" i="4" s="1"/>
  <c r="K64" i="21"/>
  <c r="R64" i="4" s="1"/>
  <c r="S64" i="4" s="1"/>
  <c r="K8" i="21"/>
  <c r="R8" i="4" s="1"/>
  <c r="K32" i="21"/>
  <c r="R32" i="4" s="1"/>
  <c r="S32" i="4" s="1"/>
  <c r="K65" i="21"/>
  <c r="R65" i="4" s="1"/>
  <c r="S65" i="4" s="1"/>
  <c r="K71" i="21"/>
  <c r="R71" i="4" s="1"/>
  <c r="S71" i="4" s="1"/>
  <c r="C21" i="21"/>
  <c r="C34" i="21"/>
  <c r="C41" i="21"/>
  <c r="M49" i="21"/>
  <c r="T49" i="4" s="1"/>
  <c r="U49" i="4" s="1"/>
  <c r="M77" i="21"/>
  <c r="T77" i="4" s="1"/>
  <c r="U77" i="4" s="1"/>
  <c r="M80" i="21"/>
  <c r="T80" i="4" s="1"/>
  <c r="U80" i="4" s="1"/>
  <c r="M13" i="21"/>
  <c r="T13" i="4" s="1"/>
  <c r="U13" i="4" s="1"/>
  <c r="M6" i="21"/>
  <c r="T6" i="4" s="1"/>
  <c r="U6" i="4" s="1"/>
  <c r="M44" i="21"/>
  <c r="T44" i="4" s="1"/>
  <c r="U44" i="4" s="1"/>
  <c r="M20" i="21"/>
  <c r="T20" i="4" s="1"/>
  <c r="U20" i="4" s="1"/>
  <c r="M81" i="21"/>
  <c r="T81" i="4" s="1"/>
  <c r="U81" i="4" s="1"/>
  <c r="M86" i="21"/>
  <c r="T86" i="4" s="1"/>
  <c r="U86" i="4" s="1"/>
  <c r="M50" i="21"/>
  <c r="T50" i="4" s="1"/>
  <c r="U50" i="4" s="1"/>
  <c r="M46" i="21"/>
  <c r="T46" i="4" s="1"/>
  <c r="U46" i="4" s="1"/>
  <c r="M27" i="21"/>
  <c r="T27" i="4" s="1"/>
  <c r="U27" i="4" s="1"/>
  <c r="M89" i="21"/>
  <c r="T89" i="4" s="1"/>
  <c r="U89" i="4" s="1"/>
  <c r="M91" i="21"/>
  <c r="M52" i="21"/>
  <c r="T52" i="4" s="1"/>
  <c r="U52" i="4" s="1"/>
  <c r="M12" i="21"/>
  <c r="T12" i="4" s="1"/>
  <c r="M4" i="21"/>
  <c r="M26" i="21"/>
  <c r="T26" i="4" s="1"/>
  <c r="U26" i="4" s="1"/>
  <c r="M85" i="21"/>
  <c r="T85" i="4" s="1"/>
  <c r="U85" i="4" s="1"/>
  <c r="M75" i="21"/>
  <c r="T75" i="4" s="1"/>
  <c r="U75" i="4" s="1"/>
  <c r="M65" i="21"/>
  <c r="T65" i="4" s="1"/>
  <c r="U65" i="4" s="1"/>
  <c r="C55" i="21"/>
  <c r="C36" i="21"/>
  <c r="C79" i="21"/>
  <c r="C14" i="21"/>
  <c r="C13" i="21"/>
  <c r="C71" i="21"/>
  <c r="C54" i="21"/>
  <c r="C25" i="21"/>
  <c r="C6" i="21"/>
  <c r="C63" i="21"/>
  <c r="C88" i="21"/>
  <c r="C87" i="21"/>
  <c r="C67" i="21"/>
  <c r="C68" i="21"/>
  <c r="C70" i="21"/>
  <c r="C38" i="21"/>
  <c r="C11" i="21"/>
  <c r="C62" i="21"/>
  <c r="C64" i="21"/>
  <c r="C69" i="21"/>
  <c r="C52" i="21"/>
  <c r="C12" i="21"/>
  <c r="C48" i="21"/>
  <c r="C76" i="21"/>
  <c r="C17" i="21"/>
  <c r="C43" i="21"/>
  <c r="C30" i="21"/>
  <c r="C72" i="21"/>
  <c r="C85" i="21"/>
  <c r="C89" i="21"/>
  <c r="C16" i="21"/>
  <c r="C31" i="21"/>
  <c r="C77" i="21"/>
  <c r="C39" i="21"/>
  <c r="C27" i="21"/>
  <c r="C75" i="21"/>
  <c r="C56" i="21"/>
  <c r="C8" i="21"/>
  <c r="C19" i="21"/>
  <c r="C4" i="21"/>
  <c r="C29" i="21"/>
  <c r="C20" i="21"/>
  <c r="C26" i="21"/>
  <c r="C18" i="21"/>
  <c r="C32" i="21"/>
  <c r="C37" i="21"/>
  <c r="C22" i="21"/>
  <c r="C47" i="21"/>
  <c r="C40" i="21"/>
  <c r="C82" i="21"/>
  <c r="C49" i="21"/>
  <c r="C35" i="21"/>
  <c r="C44" i="21"/>
  <c r="C81" i="21"/>
  <c r="C5" i="21"/>
  <c r="C61" i="21"/>
  <c r="C51" i="21"/>
  <c r="C10" i="21"/>
  <c r="C46" i="21"/>
  <c r="C91" i="21"/>
  <c r="C57" i="21"/>
  <c r="C50" i="21"/>
  <c r="C83" i="21"/>
  <c r="C73" i="21"/>
  <c r="C53" i="21"/>
  <c r="C86" i="21"/>
  <c r="C84" i="21"/>
  <c r="C23" i="21"/>
  <c r="C90" i="21"/>
  <c r="G90" i="21"/>
  <c r="J90" i="4" s="1"/>
  <c r="M24" i="21"/>
  <c r="T24" i="4" s="1"/>
  <c r="P96" i="4"/>
  <c r="J95" i="21"/>
  <c r="J24" i="21"/>
  <c r="P24" i="4" s="1"/>
  <c r="J90" i="21"/>
  <c r="P90" i="4" s="1"/>
  <c r="K50" i="21"/>
  <c r="R50" i="4" s="1"/>
  <c r="S50" i="4" s="1"/>
  <c r="K31" i="21"/>
  <c r="R31" i="4" s="1"/>
  <c r="S31" i="4" s="1"/>
  <c r="H10" i="21"/>
  <c r="H43" i="21"/>
  <c r="L43" i="4" s="1"/>
  <c r="M43" i="4" s="1"/>
  <c r="H11" i="21"/>
  <c r="L11" i="4" s="1"/>
  <c r="H77" i="21"/>
  <c r="L77" i="4" s="1"/>
  <c r="M77" i="4" s="1"/>
  <c r="H92" i="21"/>
  <c r="L92" i="4" s="1"/>
  <c r="H75" i="21"/>
  <c r="L75" i="4" s="1"/>
  <c r="M75" i="4" s="1"/>
  <c r="H88" i="21"/>
  <c r="L88" i="4" s="1"/>
  <c r="M88" i="4" s="1"/>
  <c r="H78" i="21"/>
  <c r="L78" i="4" s="1"/>
  <c r="M78" i="4" s="1"/>
  <c r="H54" i="21"/>
  <c r="L54" i="4" s="1"/>
  <c r="M54" i="4" s="1"/>
  <c r="H38" i="21"/>
  <c r="L38" i="4" s="1"/>
  <c r="M38" i="4" s="1"/>
  <c r="H15" i="21"/>
  <c r="L15" i="4" s="1"/>
  <c r="M15" i="4" s="1"/>
  <c r="H52" i="21"/>
  <c r="L52" i="4" s="1"/>
  <c r="M52" i="4" s="1"/>
  <c r="H35" i="21"/>
  <c r="L35" i="4" s="1"/>
  <c r="M35" i="4" s="1"/>
  <c r="H84" i="21"/>
  <c r="L84" i="4" s="1"/>
  <c r="M84" i="4" s="1"/>
  <c r="H40" i="21"/>
  <c r="L40" i="4" s="1"/>
  <c r="M40" i="4" s="1"/>
  <c r="H48" i="21"/>
  <c r="L48" i="4" s="1"/>
  <c r="M48" i="4" s="1"/>
  <c r="H28" i="21"/>
  <c r="L28" i="4" s="1"/>
  <c r="M28" i="4" s="1"/>
  <c r="H21" i="21"/>
  <c r="L21" i="4" s="1"/>
  <c r="M21" i="4" s="1"/>
  <c r="H31" i="21"/>
  <c r="L31" i="4" s="1"/>
  <c r="M31" i="4" s="1"/>
  <c r="H59" i="21"/>
  <c r="L59" i="4" s="1"/>
  <c r="M59" i="4" s="1"/>
  <c r="H58" i="21"/>
  <c r="L58" i="4" s="1"/>
  <c r="M58" i="4" s="1"/>
  <c r="H47" i="21"/>
  <c r="L47" i="4" s="1"/>
  <c r="M47" i="4" s="1"/>
  <c r="H22" i="21"/>
  <c r="L22" i="4" s="1"/>
  <c r="M22" i="4" s="1"/>
  <c r="H89" i="21"/>
  <c r="L89" i="4" s="1"/>
  <c r="M89" i="4" s="1"/>
  <c r="H73" i="21"/>
  <c r="L73" i="4" s="1"/>
  <c r="M73" i="4" s="1"/>
  <c r="H87" i="21"/>
  <c r="L87" i="4" s="1"/>
  <c r="M87" i="4" s="1"/>
  <c r="H71" i="21"/>
  <c r="L71" i="4" s="1"/>
  <c r="M71" i="4" s="1"/>
  <c r="H80" i="21"/>
  <c r="L80" i="4" s="1"/>
  <c r="M80" i="4" s="1"/>
  <c r="H70" i="21"/>
  <c r="L70" i="4" s="1"/>
  <c r="M70" i="4" s="1"/>
  <c r="H50" i="21"/>
  <c r="L50" i="4" s="1"/>
  <c r="M50" i="4" s="1"/>
  <c r="H34" i="21"/>
  <c r="L34" i="4" s="1"/>
  <c r="M34" i="4" s="1"/>
  <c r="H91" i="21"/>
  <c r="H51" i="21"/>
  <c r="L51" i="4" s="1"/>
  <c r="M51" i="4" s="1"/>
  <c r="H76" i="21"/>
  <c r="L76" i="4" s="1"/>
  <c r="M76" i="4" s="1"/>
  <c r="H64" i="21"/>
  <c r="L64" i="4" s="1"/>
  <c r="M64" i="4" s="1"/>
  <c r="H13" i="21"/>
  <c r="L13" i="4" s="1"/>
  <c r="M13" i="4" s="1"/>
  <c r="H41" i="21"/>
  <c r="L41" i="4" s="1"/>
  <c r="M41" i="4" s="1"/>
  <c r="H27" i="21"/>
  <c r="L27" i="4" s="1"/>
  <c r="M27" i="4" s="1"/>
  <c r="H20" i="21"/>
  <c r="L20" i="4" s="1"/>
  <c r="M20" i="4" s="1"/>
  <c r="H16" i="21"/>
  <c r="L16" i="4" s="1"/>
  <c r="M16" i="4" s="1"/>
  <c r="H32" i="21"/>
  <c r="L32" i="4" s="1"/>
  <c r="M32" i="4" s="1"/>
  <c r="H86" i="21"/>
  <c r="L86" i="4" s="1"/>
  <c r="M86" i="4" s="1"/>
  <c r="H23" i="21"/>
  <c r="L23" i="4" s="1"/>
  <c r="M23" i="4" s="1"/>
  <c r="H36" i="21"/>
  <c r="L36" i="4" s="1"/>
  <c r="M36" i="4" s="1"/>
  <c r="H29" i="21"/>
  <c r="L29" i="4" s="1"/>
  <c r="M29" i="4" s="1"/>
  <c r="H55" i="21"/>
  <c r="L55" i="4" s="1"/>
  <c r="M55" i="4" s="1"/>
  <c r="H60" i="21"/>
  <c r="L60" i="4" s="1"/>
  <c r="M60" i="4" s="1"/>
  <c r="H85" i="21"/>
  <c r="L85" i="4" s="1"/>
  <c r="M85" i="4" s="1"/>
  <c r="H69" i="21"/>
  <c r="L69" i="4" s="1"/>
  <c r="M69" i="4" s="1"/>
  <c r="H83" i="21"/>
  <c r="L83" i="4" s="1"/>
  <c r="M83" i="4" s="1"/>
  <c r="H67" i="21"/>
  <c r="L67" i="4" s="1"/>
  <c r="M67" i="4" s="1"/>
  <c r="H72" i="21"/>
  <c r="L72" i="4" s="1"/>
  <c r="M72" i="4" s="1"/>
  <c r="H61" i="21"/>
  <c r="L61" i="4" s="1"/>
  <c r="M61" i="4" s="1"/>
  <c r="H46" i="21"/>
  <c r="L46" i="4" s="1"/>
  <c r="M46" i="4" s="1"/>
  <c r="H30" i="21"/>
  <c r="L30" i="4" s="1"/>
  <c r="M30" i="4" s="1"/>
  <c r="H74" i="21"/>
  <c r="L74" i="4" s="1"/>
  <c r="M74" i="4" s="1"/>
  <c r="H37" i="21"/>
  <c r="L37" i="4" s="1"/>
  <c r="M37" i="4" s="1"/>
  <c r="H57" i="21"/>
  <c r="L57" i="4" s="1"/>
  <c r="M57" i="4" s="1"/>
  <c r="H49" i="21"/>
  <c r="L49" i="4" s="1"/>
  <c r="M49" i="4" s="1"/>
  <c r="H8" i="21"/>
  <c r="L8" i="4" s="1"/>
  <c r="H39" i="21"/>
  <c r="L39" i="4" s="1"/>
  <c r="M39" i="4" s="1"/>
  <c r="H26" i="21"/>
  <c r="L26" i="4" s="1"/>
  <c r="M26" i="4" s="1"/>
  <c r="H19" i="21"/>
  <c r="L19" i="4" s="1"/>
  <c r="M19" i="4" s="1"/>
  <c r="H17" i="21"/>
  <c r="L17" i="4" s="1"/>
  <c r="M17" i="4" s="1"/>
  <c r="H5" i="21"/>
  <c r="H56" i="21"/>
  <c r="L56" i="4" s="1"/>
  <c r="M56" i="4" s="1"/>
  <c r="H18" i="21"/>
  <c r="L18" i="4" s="1"/>
  <c r="M18" i="4" s="1"/>
  <c r="H6" i="21"/>
  <c r="L6" i="4" s="1"/>
  <c r="H62" i="21"/>
  <c r="L62" i="4" s="1"/>
  <c r="M62" i="4" s="1"/>
  <c r="H81" i="21"/>
  <c r="L81" i="4" s="1"/>
  <c r="M81" i="4" s="1"/>
  <c r="H65" i="21"/>
  <c r="L65" i="4" s="1"/>
  <c r="M65" i="4" s="1"/>
  <c r="H79" i="21"/>
  <c r="L79" i="4" s="1"/>
  <c r="M79" i="4" s="1"/>
  <c r="H63" i="21"/>
  <c r="L63" i="4" s="1"/>
  <c r="M63" i="4" s="1"/>
  <c r="H42" i="21"/>
  <c r="L42" i="4" s="1"/>
  <c r="M42" i="4" s="1"/>
  <c r="H53" i="21"/>
  <c r="L53" i="4" s="1"/>
  <c r="M53" i="4" s="1"/>
  <c r="H68" i="21"/>
  <c r="L68" i="4" s="1"/>
  <c r="M68" i="4" s="1"/>
  <c r="H12" i="21"/>
  <c r="L12" i="4" s="1"/>
  <c r="M12" i="4" s="1"/>
  <c r="H25" i="21"/>
  <c r="H45" i="21"/>
  <c r="L45" i="4" s="1"/>
  <c r="M45" i="4" s="1"/>
  <c r="J3" i="21"/>
  <c r="P3" i="4" s="1"/>
  <c r="K90" i="21"/>
  <c r="R90" i="4" s="1"/>
  <c r="L53" i="21"/>
  <c r="V53" i="4" s="1"/>
  <c r="W53" i="4" s="1"/>
  <c r="L29" i="21"/>
  <c r="V29" i="4" s="1"/>
  <c r="W29" i="4" s="1"/>
  <c r="L22" i="21"/>
  <c r="V22" i="4" s="1"/>
  <c r="W22" i="4" s="1"/>
  <c r="L20" i="21"/>
  <c r="V20" i="4" s="1"/>
  <c r="W20" i="4" s="1"/>
  <c r="L12" i="21"/>
  <c r="V12" i="4" s="1"/>
  <c r="L11" i="21"/>
  <c r="V11" i="4" s="1"/>
  <c r="L25" i="21"/>
  <c r="L52" i="21"/>
  <c r="V52" i="4" s="1"/>
  <c r="W52" i="4" s="1"/>
  <c r="L28" i="21"/>
  <c r="V28" i="4" s="1"/>
  <c r="W28" i="4" s="1"/>
  <c r="L43" i="21"/>
  <c r="V43" i="4" s="1"/>
  <c r="W43" i="4" s="1"/>
  <c r="L18" i="21"/>
  <c r="V18" i="4" s="1"/>
  <c r="W18" i="4" s="1"/>
  <c r="L44" i="21"/>
  <c r="V44" i="4" s="1"/>
  <c r="W44" i="4" s="1"/>
  <c r="L77" i="21"/>
  <c r="V77" i="4" s="1"/>
  <c r="W77" i="4" s="1"/>
  <c r="L92" i="21"/>
  <c r="V92" i="4" s="1"/>
  <c r="L75" i="21"/>
  <c r="V75" i="4" s="1"/>
  <c r="W75" i="4" s="1"/>
  <c r="L84" i="21"/>
  <c r="V84" i="4" s="1"/>
  <c r="W84" i="4" s="1"/>
  <c r="L82" i="21"/>
  <c r="V82" i="4" s="1"/>
  <c r="W82" i="4" s="1"/>
  <c r="L58" i="21"/>
  <c r="V58" i="4" s="1"/>
  <c r="W58" i="4" s="1"/>
  <c r="L42" i="21"/>
  <c r="V42" i="4" s="1"/>
  <c r="W42" i="4" s="1"/>
  <c r="L26" i="21"/>
  <c r="V26" i="4" s="1"/>
  <c r="W26" i="4" s="1"/>
  <c r="L15" i="21"/>
  <c r="V15" i="4" s="1"/>
  <c r="W15" i="4" s="1"/>
  <c r="L57" i="21"/>
  <c r="V57" i="4" s="1"/>
  <c r="W57" i="4" s="1"/>
  <c r="L40" i="21"/>
  <c r="V40" i="4" s="1"/>
  <c r="W40" i="4" s="1"/>
  <c r="L59" i="21"/>
  <c r="V59" i="4" s="1"/>
  <c r="W59" i="4" s="1"/>
  <c r="L35" i="21"/>
  <c r="V35" i="4" s="1"/>
  <c r="W35" i="4" s="1"/>
  <c r="L8" i="21"/>
  <c r="V8" i="4" s="1"/>
  <c r="L36" i="21"/>
  <c r="V36" i="4" s="1"/>
  <c r="W36" i="4" s="1"/>
  <c r="L14" i="21"/>
  <c r="V14" i="4" s="1"/>
  <c r="W14" i="4" s="1"/>
  <c r="L70" i="21"/>
  <c r="V70" i="4" s="1"/>
  <c r="W70" i="4" s="1"/>
  <c r="L45" i="21"/>
  <c r="V45" i="4" s="1"/>
  <c r="W45" i="4" s="1"/>
  <c r="L5" i="21"/>
  <c r="V5" i="4" s="1"/>
  <c r="L85" i="21"/>
  <c r="V85" i="4" s="1"/>
  <c r="W85" i="4" s="1"/>
  <c r="L65" i="21"/>
  <c r="V65" i="4" s="1"/>
  <c r="W65" i="4" s="1"/>
  <c r="L71" i="21"/>
  <c r="V71" i="4" s="1"/>
  <c r="W71" i="4" s="1"/>
  <c r="L68" i="21"/>
  <c r="V68" i="4" s="1"/>
  <c r="W68" i="4" s="1"/>
  <c r="L61" i="21"/>
  <c r="V61" i="4" s="1"/>
  <c r="W61" i="4" s="1"/>
  <c r="L38" i="21"/>
  <c r="V38" i="4" s="1"/>
  <c r="W38" i="4" s="1"/>
  <c r="L19" i="21"/>
  <c r="V19" i="4" s="1"/>
  <c r="W19" i="4" s="1"/>
  <c r="L62" i="21"/>
  <c r="V62" i="4" s="1"/>
  <c r="W62" i="4" s="1"/>
  <c r="L39" i="21"/>
  <c r="V39" i="4" s="1"/>
  <c r="W39" i="4" s="1"/>
  <c r="L48" i="21"/>
  <c r="V48" i="4" s="1"/>
  <c r="W48" i="4" s="1"/>
  <c r="L4" i="21"/>
  <c r="L31" i="21"/>
  <c r="V31" i="4" s="1"/>
  <c r="W31" i="4" s="1"/>
  <c r="L67" i="21"/>
  <c r="V67" i="4" s="1"/>
  <c r="W67" i="4" s="1"/>
  <c r="L54" i="21"/>
  <c r="V54" i="4" s="1"/>
  <c r="W54" i="4" s="1"/>
  <c r="L17" i="21"/>
  <c r="V17" i="4" s="1"/>
  <c r="W17" i="4" s="1"/>
  <c r="L80" i="21"/>
  <c r="V80" i="4" s="1"/>
  <c r="W80" i="4" s="1"/>
  <c r="L88" i="21"/>
  <c r="V88" i="4" s="1"/>
  <c r="W88" i="4" s="1"/>
  <c r="L6" i="21"/>
  <c r="V6" i="4" s="1"/>
  <c r="W6" i="4" s="1"/>
  <c r="L32" i="21"/>
  <c r="V32" i="4" s="1"/>
  <c r="W32" i="4" s="1"/>
  <c r="L89" i="21"/>
  <c r="V89" i="4" s="1"/>
  <c r="W89" i="4" s="1"/>
  <c r="L69" i="21"/>
  <c r="V69" i="4" s="1"/>
  <c r="W69" i="4" s="1"/>
  <c r="L79" i="21"/>
  <c r="V79" i="4" s="1"/>
  <c r="W79" i="4" s="1"/>
  <c r="L76" i="21"/>
  <c r="V76" i="4" s="1"/>
  <c r="W76" i="4" s="1"/>
  <c r="L66" i="21"/>
  <c r="V66" i="4" s="1"/>
  <c r="W66" i="4" s="1"/>
  <c r="L46" i="21"/>
  <c r="V46" i="4" s="1"/>
  <c r="W46" i="4" s="1"/>
  <c r="L23" i="21"/>
  <c r="V23" i="4" s="1"/>
  <c r="W23" i="4" s="1"/>
  <c r="L64" i="21"/>
  <c r="V64" i="4" s="1"/>
  <c r="W64" i="4" s="1"/>
  <c r="L41" i="21"/>
  <c r="V41" i="4" s="1"/>
  <c r="W41" i="4" s="1"/>
  <c r="L72" i="21"/>
  <c r="V72" i="4" s="1"/>
  <c r="W72" i="4" s="1"/>
  <c r="L10" i="21"/>
  <c r="L47" i="21"/>
  <c r="V47" i="4" s="1"/>
  <c r="W47" i="4" s="1"/>
  <c r="L7" i="21"/>
  <c r="V7" i="4" s="1"/>
  <c r="W7" i="4" s="1"/>
  <c r="L33" i="21"/>
  <c r="V33" i="4" s="1"/>
  <c r="W33" i="4" s="1"/>
  <c r="L86" i="21"/>
  <c r="V86" i="4" s="1"/>
  <c r="W86" i="4" s="1"/>
  <c r="L21" i="21"/>
  <c r="V21" i="4" s="1"/>
  <c r="W21" i="4" s="1"/>
  <c r="L81" i="21"/>
  <c r="V81" i="4" s="1"/>
  <c r="W81" i="4" s="1"/>
  <c r="L87" i="21"/>
  <c r="V87" i="4" s="1"/>
  <c r="W87" i="4" s="1"/>
  <c r="L91" i="21"/>
  <c r="L34" i="21"/>
  <c r="V34" i="4" s="1"/>
  <c r="W34" i="4" s="1"/>
  <c r="L56" i="21"/>
  <c r="V56" i="4" s="1"/>
  <c r="W56" i="4" s="1"/>
  <c r="L37" i="21"/>
  <c r="V37" i="4" s="1"/>
  <c r="W37" i="4" s="1"/>
  <c r="L16" i="21"/>
  <c r="V16" i="4" s="1"/>
  <c r="W16" i="4" s="1"/>
  <c r="L74" i="21"/>
  <c r="V74" i="4" s="1"/>
  <c r="W74" i="4" s="1"/>
  <c r="L55" i="21"/>
  <c r="V55" i="4" s="1"/>
  <c r="W55" i="4" s="1"/>
  <c r="L73" i="21"/>
  <c r="V73" i="4" s="1"/>
  <c r="W73" i="4" s="1"/>
  <c r="L50" i="21"/>
  <c r="V50" i="4" s="1"/>
  <c r="W50" i="4" s="1"/>
  <c r="L60" i="21"/>
  <c r="V60" i="4" s="1"/>
  <c r="W60" i="4" s="1"/>
  <c r="L30" i="21"/>
  <c r="V30" i="4" s="1"/>
  <c r="W30" i="4" s="1"/>
  <c r="L27" i="21"/>
  <c r="V27" i="4" s="1"/>
  <c r="W27" i="4" s="1"/>
  <c r="L63" i="21"/>
  <c r="V63" i="4" s="1"/>
  <c r="W63" i="4" s="1"/>
  <c r="L78" i="21"/>
  <c r="V78" i="4" s="1"/>
  <c r="W78" i="4" s="1"/>
  <c r="L49" i="21"/>
  <c r="V49" i="4" s="1"/>
  <c r="W49" i="4" s="1"/>
  <c r="L51" i="21"/>
  <c r="V51" i="4" s="1"/>
  <c r="W51" i="4" s="1"/>
  <c r="L83" i="21"/>
  <c r="V83" i="4" s="1"/>
  <c r="W83" i="4" s="1"/>
  <c r="L13" i="21"/>
  <c r="V13" i="4" s="1"/>
  <c r="W13" i="4" s="1"/>
  <c r="D57" i="21"/>
  <c r="D57" i="4" s="1"/>
  <c r="E57" i="4" s="1"/>
  <c r="D43" i="21"/>
  <c r="D43" i="4" s="1"/>
  <c r="E43" i="4" s="1"/>
  <c r="D12" i="21"/>
  <c r="D12" i="4" s="1"/>
  <c r="D56" i="21"/>
  <c r="D56" i="4" s="1"/>
  <c r="E56" i="4" s="1"/>
  <c r="D16" i="21"/>
  <c r="D16" i="4" s="1"/>
  <c r="E16" i="4" s="1"/>
  <c r="D45" i="21"/>
  <c r="D45" i="4" s="1"/>
  <c r="E45" i="4" s="1"/>
  <c r="D4" i="21"/>
  <c r="D78" i="21"/>
  <c r="D78" i="4" s="1"/>
  <c r="E78" i="4" s="1"/>
  <c r="D36" i="21"/>
  <c r="D36" i="4" s="1"/>
  <c r="E36" i="4" s="1"/>
  <c r="D7" i="21"/>
  <c r="D7" i="4" s="1"/>
  <c r="D5" i="21"/>
  <c r="D5" i="4" s="1"/>
  <c r="D14" i="21"/>
  <c r="D14" i="4" s="1"/>
  <c r="E14" i="4" s="1"/>
  <c r="D21" i="21"/>
  <c r="D21" i="4" s="1"/>
  <c r="E21" i="4" s="1"/>
  <c r="D26" i="21"/>
  <c r="D26" i="4" s="1"/>
  <c r="D81" i="21"/>
  <c r="D81" i="4" s="1"/>
  <c r="E81" i="4" s="1"/>
  <c r="D65" i="21"/>
  <c r="D65" i="4" s="1"/>
  <c r="E65" i="4" s="1"/>
  <c r="D79" i="21"/>
  <c r="D79" i="4" s="1"/>
  <c r="E79" i="4" s="1"/>
  <c r="D63" i="21"/>
  <c r="D63" i="4" s="1"/>
  <c r="E63" i="4" s="1"/>
  <c r="D91" i="21"/>
  <c r="D58" i="21"/>
  <c r="D58" i="4" s="1"/>
  <c r="E58" i="4" s="1"/>
  <c r="D42" i="21"/>
  <c r="D42" i="4" s="1"/>
  <c r="E42" i="4" s="1"/>
  <c r="D23" i="21"/>
  <c r="D23" i="4" s="1"/>
  <c r="E23" i="4" s="1"/>
  <c r="D49" i="21"/>
  <c r="D49" i="4" s="1"/>
  <c r="E49" i="4" s="1"/>
  <c r="D88" i="21"/>
  <c r="D88" i="4" s="1"/>
  <c r="E88" i="4" s="1"/>
  <c r="D41" i="21"/>
  <c r="D41" i="4" s="1"/>
  <c r="E41" i="4" s="1"/>
  <c r="D25" i="21"/>
  <c r="D8" i="21"/>
  <c r="D8" i="4" s="1"/>
  <c r="D60" i="21"/>
  <c r="D60" i="4" s="1"/>
  <c r="E60" i="4" s="1"/>
  <c r="D40" i="21"/>
  <c r="D40" i="4" s="1"/>
  <c r="E40" i="4" s="1"/>
  <c r="D10" i="21"/>
  <c r="D19" i="21"/>
  <c r="D19" i="4" s="1"/>
  <c r="E19" i="4" s="1"/>
  <c r="D73" i="21"/>
  <c r="D73" i="4" s="1"/>
  <c r="E73" i="4" s="1"/>
  <c r="D83" i="21"/>
  <c r="D83" i="4" s="1"/>
  <c r="E83" i="4" s="1"/>
  <c r="D84" i="21"/>
  <c r="D84" i="4" s="1"/>
  <c r="E84" i="4" s="1"/>
  <c r="D74" i="21"/>
  <c r="D74" i="4" s="1"/>
  <c r="E74" i="4" s="1"/>
  <c r="D46" i="21"/>
  <c r="D46" i="4" s="1"/>
  <c r="E46" i="4" s="1"/>
  <c r="D15" i="21"/>
  <c r="D15" i="4" s="1"/>
  <c r="E15" i="4" s="1"/>
  <c r="D47" i="21"/>
  <c r="D47" i="4" s="1"/>
  <c r="E47" i="4" s="1"/>
  <c r="D52" i="21"/>
  <c r="D52" i="4" s="1"/>
  <c r="E52" i="4" s="1"/>
  <c r="D18" i="21"/>
  <c r="D18" i="4" s="1"/>
  <c r="E18" i="4" s="1"/>
  <c r="D62" i="21"/>
  <c r="D62" i="4" s="1"/>
  <c r="E62" i="4" s="1"/>
  <c r="D51" i="21"/>
  <c r="D51" i="4" s="1"/>
  <c r="E51" i="4" s="1"/>
  <c r="D35" i="21"/>
  <c r="D35" i="4" s="1"/>
  <c r="E35" i="4" s="1"/>
  <c r="D27" i="21"/>
  <c r="D27" i="4" s="1"/>
  <c r="E27" i="4" s="1"/>
  <c r="D55" i="21"/>
  <c r="D55" i="4" s="1"/>
  <c r="E55" i="4" s="1"/>
  <c r="D89" i="21"/>
  <c r="D89" i="4" s="1"/>
  <c r="E89" i="4" s="1"/>
  <c r="D69" i="21"/>
  <c r="D69" i="4" s="1"/>
  <c r="E69" i="4" s="1"/>
  <c r="D76" i="21"/>
  <c r="D76" i="4" s="1"/>
  <c r="E76" i="4" s="1"/>
  <c r="D29" i="21"/>
  <c r="D29" i="4" s="1"/>
  <c r="E29" i="4" s="1"/>
  <c r="D77" i="21"/>
  <c r="D77" i="4" s="1"/>
  <c r="E77" i="4" s="1"/>
  <c r="D87" i="21"/>
  <c r="D87" i="4" s="1"/>
  <c r="E87" i="4" s="1"/>
  <c r="D67" i="21"/>
  <c r="D67" i="4" s="1"/>
  <c r="E67" i="4" s="1"/>
  <c r="D82" i="21"/>
  <c r="D82" i="4" s="1"/>
  <c r="E82" i="4" s="1"/>
  <c r="D50" i="21"/>
  <c r="D50" i="4" s="1"/>
  <c r="E50" i="4" s="1"/>
  <c r="D30" i="21"/>
  <c r="D30" i="4" s="1"/>
  <c r="E30" i="4" s="1"/>
  <c r="D48" i="21"/>
  <c r="D48" i="4" s="1"/>
  <c r="E48" i="4" s="1"/>
  <c r="D64" i="21"/>
  <c r="D64" i="4" s="1"/>
  <c r="E64" i="4" s="1"/>
  <c r="D31" i="21"/>
  <c r="D31" i="4" s="1"/>
  <c r="E31" i="4" s="1"/>
  <c r="D80" i="21"/>
  <c r="D80" i="4" s="1"/>
  <c r="E80" i="4" s="1"/>
  <c r="D53" i="21"/>
  <c r="D53" i="4" s="1"/>
  <c r="E53" i="4" s="1"/>
  <c r="D44" i="21"/>
  <c r="D44" i="4" s="1"/>
  <c r="E44" i="4" s="1"/>
  <c r="D20" i="21"/>
  <c r="D20" i="4" s="1"/>
  <c r="E20" i="4" s="1"/>
  <c r="D75" i="21"/>
  <c r="D75" i="4" s="1"/>
  <c r="E75" i="4" s="1"/>
  <c r="D28" i="21"/>
  <c r="D28" i="4" s="1"/>
  <c r="E28" i="4" s="1"/>
  <c r="D92" i="21"/>
  <c r="D92" i="4" s="1"/>
  <c r="D54" i="21"/>
  <c r="D54" i="4" s="1"/>
  <c r="E54" i="4" s="1"/>
  <c r="D70" i="21"/>
  <c r="D70" i="4" s="1"/>
  <c r="E70" i="4" s="1"/>
  <c r="D32" i="21"/>
  <c r="D32" i="4" s="1"/>
  <c r="E32" i="4" s="1"/>
  <c r="D59" i="21"/>
  <c r="D59" i="4" s="1"/>
  <c r="E59" i="4" s="1"/>
  <c r="D22" i="21"/>
  <c r="D22" i="4" s="1"/>
  <c r="E22" i="4" s="1"/>
  <c r="D71" i="21"/>
  <c r="D71" i="4" s="1"/>
  <c r="E71" i="4" s="1"/>
  <c r="D38" i="21"/>
  <c r="D38" i="4" s="1"/>
  <c r="E38" i="4" s="1"/>
  <c r="D33" i="21"/>
  <c r="D33" i="4" s="1"/>
  <c r="E33" i="4" s="1"/>
  <c r="D17" i="21"/>
  <c r="D17" i="4" s="1"/>
  <c r="E17" i="4" s="1"/>
  <c r="D6" i="21"/>
  <c r="D6" i="4" s="1"/>
  <c r="D68" i="21"/>
  <c r="D68" i="4" s="1"/>
  <c r="E68" i="4" s="1"/>
  <c r="D72" i="21"/>
  <c r="D72" i="4" s="1"/>
  <c r="E72" i="4" s="1"/>
  <c r="D85" i="21"/>
  <c r="D85" i="4" s="1"/>
  <c r="E85" i="4" s="1"/>
  <c r="D66" i="21"/>
  <c r="D66" i="4" s="1"/>
  <c r="E66" i="4" s="1"/>
  <c r="D86" i="21"/>
  <c r="D86" i="4" s="1"/>
  <c r="E86" i="4" s="1"/>
  <c r="D39" i="21"/>
  <c r="D39" i="4" s="1"/>
  <c r="E39" i="4" s="1"/>
  <c r="D61" i="21"/>
  <c r="D61" i="4" s="1"/>
  <c r="E61" i="4" s="1"/>
  <c r="D11" i="21"/>
  <c r="D11" i="4" s="1"/>
  <c r="D37" i="21"/>
  <c r="D37" i="4" s="1"/>
  <c r="E37" i="4" s="1"/>
  <c r="D34" i="21"/>
  <c r="D34" i="4" s="1"/>
  <c r="E34" i="4" s="1"/>
  <c r="D13" i="21"/>
  <c r="D13" i="4" s="1"/>
  <c r="E13" i="4" s="1"/>
  <c r="G95" i="21"/>
  <c r="K3" i="21"/>
  <c r="R3" i="4" s="1"/>
  <c r="J9" i="21"/>
  <c r="P9" i="4" s="1"/>
  <c r="F88" i="21"/>
  <c r="H88" i="4" s="1"/>
  <c r="I88" i="4" s="1"/>
  <c r="F8" i="21"/>
  <c r="H8" i="4" s="1"/>
  <c r="F39" i="21"/>
  <c r="H39" i="4" s="1"/>
  <c r="I39" i="4" s="1"/>
  <c r="F25" i="21"/>
  <c r="F50" i="21"/>
  <c r="H50" i="4" s="1"/>
  <c r="I50" i="4" s="1"/>
  <c r="F26" i="21"/>
  <c r="H26" i="4" s="1"/>
  <c r="I26" i="4" s="1"/>
  <c r="F6" i="21"/>
  <c r="H6" i="4" s="1"/>
  <c r="F23" i="21"/>
  <c r="H23" i="4" s="1"/>
  <c r="F14" i="21"/>
  <c r="H14" i="4" s="1"/>
  <c r="F29" i="21"/>
  <c r="H29" i="4" s="1"/>
  <c r="I29" i="4" s="1"/>
  <c r="F83" i="21"/>
  <c r="H83" i="4" s="1"/>
  <c r="I83" i="4" s="1"/>
  <c r="F67" i="21"/>
  <c r="H67" i="4" s="1"/>
  <c r="I67" i="4" s="1"/>
  <c r="F85" i="21"/>
  <c r="H85" i="4" s="1"/>
  <c r="I85" i="4" s="1"/>
  <c r="F69" i="21"/>
  <c r="H69" i="4" s="1"/>
  <c r="I69" i="4" s="1"/>
  <c r="F70" i="21"/>
  <c r="H70" i="4" s="1"/>
  <c r="I70" i="4" s="1"/>
  <c r="F60" i="21"/>
  <c r="H60" i="4" s="1"/>
  <c r="I60" i="4" s="1"/>
  <c r="F44" i="21"/>
  <c r="H44" i="4" s="1"/>
  <c r="I44" i="4" s="1"/>
  <c r="F28" i="21"/>
  <c r="H28" i="4" s="1"/>
  <c r="I28" i="4" s="1"/>
  <c r="F59" i="21"/>
  <c r="H59" i="4" s="1"/>
  <c r="I59" i="4" s="1"/>
  <c r="F42" i="21"/>
  <c r="H42" i="4" s="1"/>
  <c r="I42" i="4" s="1"/>
  <c r="F91" i="21"/>
  <c r="F35" i="21"/>
  <c r="H35" i="4" s="1"/>
  <c r="I35" i="4" s="1"/>
  <c r="F5" i="21"/>
  <c r="H5" i="4" s="1"/>
  <c r="F47" i="21"/>
  <c r="H47" i="4" s="1"/>
  <c r="I47" i="4" s="1"/>
  <c r="F16" i="21"/>
  <c r="H16" i="4" s="1"/>
  <c r="F4" i="21"/>
  <c r="F18" i="21"/>
  <c r="H18" i="4" s="1"/>
  <c r="F79" i="21"/>
  <c r="H79" i="4" s="1"/>
  <c r="I79" i="4" s="1"/>
  <c r="F61" i="21"/>
  <c r="H61" i="4" s="1"/>
  <c r="I61" i="4" s="1"/>
  <c r="F73" i="21"/>
  <c r="H73" i="4" s="1"/>
  <c r="I73" i="4" s="1"/>
  <c r="F84" i="21"/>
  <c r="H84" i="4" s="1"/>
  <c r="I84" i="4" s="1"/>
  <c r="F52" i="21"/>
  <c r="H52" i="4" s="1"/>
  <c r="I52" i="4" s="1"/>
  <c r="F32" i="21"/>
  <c r="H32" i="4" s="1"/>
  <c r="I32" i="4" s="1"/>
  <c r="F58" i="21"/>
  <c r="H58" i="4" s="1"/>
  <c r="I58" i="4" s="1"/>
  <c r="F82" i="21"/>
  <c r="H82" i="4" s="1"/>
  <c r="I82" i="4" s="1"/>
  <c r="F46" i="21"/>
  <c r="H46" i="4" s="1"/>
  <c r="I46" i="4" s="1"/>
  <c r="F7" i="21"/>
  <c r="H7" i="4" s="1"/>
  <c r="I7" i="4" s="1"/>
  <c r="F34" i="21"/>
  <c r="H34" i="4" s="1"/>
  <c r="I34" i="4" s="1"/>
  <c r="F30" i="21"/>
  <c r="H30" i="4" s="1"/>
  <c r="I30" i="4" s="1"/>
  <c r="F11" i="21"/>
  <c r="H11" i="4" s="1"/>
  <c r="F37" i="21"/>
  <c r="H37" i="4" s="1"/>
  <c r="I37" i="4" s="1"/>
  <c r="F19" i="21"/>
  <c r="H19" i="4" s="1"/>
  <c r="F71" i="21"/>
  <c r="H71" i="4" s="1"/>
  <c r="I71" i="4" s="1"/>
  <c r="F77" i="21"/>
  <c r="H77" i="4" s="1"/>
  <c r="I77" i="4" s="1"/>
  <c r="F76" i="21"/>
  <c r="H76" i="4" s="1"/>
  <c r="I76" i="4" s="1"/>
  <c r="F40" i="21"/>
  <c r="H40" i="4" s="1"/>
  <c r="I40" i="4" s="1"/>
  <c r="F62" i="21"/>
  <c r="H62" i="4" s="1"/>
  <c r="I62" i="4" s="1"/>
  <c r="F66" i="21"/>
  <c r="H66" i="4" s="1"/>
  <c r="I66" i="4" s="1"/>
  <c r="F27" i="21"/>
  <c r="H27" i="4" s="1"/>
  <c r="I27" i="4" s="1"/>
  <c r="F45" i="21"/>
  <c r="H45" i="4" s="1"/>
  <c r="I45" i="4" s="1"/>
  <c r="F15" i="21"/>
  <c r="H15" i="4" s="1"/>
  <c r="F64" i="21"/>
  <c r="H64" i="4" s="1"/>
  <c r="I64" i="4" s="1"/>
  <c r="F12" i="21"/>
  <c r="H12" i="4" s="1"/>
  <c r="F92" i="21"/>
  <c r="H92" i="4" s="1"/>
  <c r="F65" i="21"/>
  <c r="H65" i="4" s="1"/>
  <c r="I65" i="4" s="1"/>
  <c r="F36" i="21"/>
  <c r="H36" i="4" s="1"/>
  <c r="I36" i="4" s="1"/>
  <c r="F55" i="21"/>
  <c r="H55" i="4" s="1"/>
  <c r="I55" i="4" s="1"/>
  <c r="F17" i="21"/>
  <c r="H17" i="4" s="1"/>
  <c r="F72" i="21"/>
  <c r="H72" i="4" s="1"/>
  <c r="I72" i="4" s="1"/>
  <c r="F13" i="21"/>
  <c r="H13" i="4" s="1"/>
  <c r="F75" i="21"/>
  <c r="H75" i="4" s="1"/>
  <c r="I75" i="4" s="1"/>
  <c r="F81" i="21"/>
  <c r="H81" i="4" s="1"/>
  <c r="I81" i="4" s="1"/>
  <c r="F78" i="21"/>
  <c r="H78" i="4" s="1"/>
  <c r="I78" i="4" s="1"/>
  <c r="F48" i="21"/>
  <c r="H48" i="4" s="1"/>
  <c r="I48" i="4" s="1"/>
  <c r="F80" i="21"/>
  <c r="H80" i="4" s="1"/>
  <c r="I80" i="4" s="1"/>
  <c r="F41" i="21"/>
  <c r="H41" i="4" s="1"/>
  <c r="I41" i="4" s="1"/>
  <c r="F33" i="21"/>
  <c r="H33" i="4" s="1"/>
  <c r="I33" i="4" s="1"/>
  <c r="F54" i="21"/>
  <c r="H54" i="4" s="1"/>
  <c r="I54" i="4" s="1"/>
  <c r="F38" i="21"/>
  <c r="H38" i="4" s="1"/>
  <c r="I38" i="4" s="1"/>
  <c r="F51" i="21"/>
  <c r="H51" i="4" s="1"/>
  <c r="I51" i="4" s="1"/>
  <c r="F49" i="21"/>
  <c r="H49" i="4" s="1"/>
  <c r="I49" i="4" s="1"/>
  <c r="F63" i="21"/>
  <c r="H63" i="4" s="1"/>
  <c r="I63" i="4" s="1"/>
  <c r="F68" i="21"/>
  <c r="H68" i="4" s="1"/>
  <c r="I68" i="4" s="1"/>
  <c r="F57" i="21"/>
  <c r="H57" i="4" s="1"/>
  <c r="I57" i="4" s="1"/>
  <c r="F20" i="21"/>
  <c r="H20" i="4" s="1"/>
  <c r="F22" i="21"/>
  <c r="H22" i="4" s="1"/>
  <c r="F89" i="21"/>
  <c r="H89" i="4" s="1"/>
  <c r="I89" i="4" s="1"/>
  <c r="F43" i="21"/>
  <c r="H43" i="4" s="1"/>
  <c r="I43" i="4" s="1"/>
  <c r="F10" i="21"/>
  <c r="F31" i="21"/>
  <c r="H31" i="4" s="1"/>
  <c r="I31" i="4" s="1"/>
  <c r="F86" i="21"/>
  <c r="H86" i="4" s="1"/>
  <c r="I86" i="4" s="1"/>
  <c r="F53" i="21"/>
  <c r="H53" i="4" s="1"/>
  <c r="I53" i="4" s="1"/>
  <c r="F74" i="21"/>
  <c r="H74" i="4" s="1"/>
  <c r="I74" i="4" s="1"/>
  <c r="F87" i="21"/>
  <c r="H87" i="4" s="1"/>
  <c r="I87" i="4" s="1"/>
  <c r="F21" i="21"/>
  <c r="H21" i="4" s="1"/>
  <c r="F56" i="21"/>
  <c r="H56" i="4" s="1"/>
  <c r="I56" i="4" s="1"/>
  <c r="F95" i="4"/>
  <c r="J94" i="21"/>
  <c r="N95" i="4"/>
  <c r="I94" i="21"/>
  <c r="Z7" i="4" l="1"/>
  <c r="AE7" i="4" s="1"/>
  <c r="R96" i="4"/>
  <c r="J5" i="4"/>
  <c r="G3" i="21"/>
  <c r="J3" i="4" s="1"/>
  <c r="Z23" i="4"/>
  <c r="AE23" i="4" s="1"/>
  <c r="E94" i="21"/>
  <c r="K24" i="21"/>
  <c r="R24" i="4" s="1"/>
  <c r="K9" i="21"/>
  <c r="R9" i="4" s="1"/>
  <c r="C24" i="21"/>
  <c r="M9" i="21"/>
  <c r="T9" i="4" s="1"/>
  <c r="T4" i="4"/>
  <c r="M95" i="21"/>
  <c r="H95" i="21"/>
  <c r="G24" i="21"/>
  <c r="J24" i="4" s="1"/>
  <c r="Z85" i="4"/>
  <c r="K95" i="21"/>
  <c r="M3" i="21"/>
  <c r="C95" i="21"/>
  <c r="C9" i="21"/>
  <c r="T91" i="4"/>
  <c r="M90" i="21"/>
  <c r="T90" i="4" s="1"/>
  <c r="J10" i="4"/>
  <c r="G9" i="21"/>
  <c r="J9" i="4" s="1"/>
  <c r="C3" i="21"/>
  <c r="Z61" i="4"/>
  <c r="Z50" i="4"/>
  <c r="Z89" i="4"/>
  <c r="AE89" i="4" s="1"/>
  <c r="Z51" i="4"/>
  <c r="Z84" i="4"/>
  <c r="Z45" i="4"/>
  <c r="Z43" i="4"/>
  <c r="Z34" i="4"/>
  <c r="Z29" i="4"/>
  <c r="Z55" i="4"/>
  <c r="Z40" i="4"/>
  <c r="Z41" i="4"/>
  <c r="Z57" i="4"/>
  <c r="P95" i="4"/>
  <c r="L25" i="4"/>
  <c r="H24" i="21"/>
  <c r="L24" i="4" s="1"/>
  <c r="L5" i="4"/>
  <c r="H3" i="21"/>
  <c r="L10" i="4"/>
  <c r="H9" i="21"/>
  <c r="L9" i="4" s="1"/>
  <c r="Z35" i="4"/>
  <c r="L91" i="4"/>
  <c r="H90" i="21"/>
  <c r="L90" i="4" s="1"/>
  <c r="Z77" i="4"/>
  <c r="Z47" i="4"/>
  <c r="Z63" i="4"/>
  <c r="H10" i="4"/>
  <c r="F9" i="21"/>
  <c r="H9" i="4" s="1"/>
  <c r="Z39" i="4"/>
  <c r="Z33" i="4"/>
  <c r="Z64" i="4"/>
  <c r="Z62" i="4"/>
  <c r="Z83" i="4"/>
  <c r="Z42" i="4"/>
  <c r="Z79" i="4"/>
  <c r="Z36" i="4"/>
  <c r="V25" i="4"/>
  <c r="L24" i="21"/>
  <c r="V24" i="4" s="1"/>
  <c r="H4" i="4"/>
  <c r="F95" i="21"/>
  <c r="F3" i="21"/>
  <c r="Z37" i="4"/>
  <c r="Z86" i="4"/>
  <c r="Z68" i="4"/>
  <c r="Z38" i="4"/>
  <c r="Z32" i="4"/>
  <c r="Z28" i="4"/>
  <c r="Z53" i="4"/>
  <c r="Z48" i="4"/>
  <c r="Z67" i="4"/>
  <c r="Z76" i="4"/>
  <c r="Z46" i="4"/>
  <c r="Z73" i="4"/>
  <c r="Z60" i="4"/>
  <c r="Z88" i="4"/>
  <c r="AE88" i="4" s="1"/>
  <c r="Z58" i="4"/>
  <c r="Z65" i="4"/>
  <c r="Z78" i="4"/>
  <c r="Z56" i="4"/>
  <c r="V4" i="4"/>
  <c r="L95" i="21"/>
  <c r="L3" i="21"/>
  <c r="H25" i="4"/>
  <c r="F24" i="21"/>
  <c r="H24" i="4" s="1"/>
  <c r="Z54" i="4"/>
  <c r="Z31" i="4"/>
  <c r="D10" i="4"/>
  <c r="D9" i="21"/>
  <c r="D9" i="4" s="1"/>
  <c r="D25" i="4"/>
  <c r="D24" i="21"/>
  <c r="D24" i="4" s="1"/>
  <c r="Z72" i="4"/>
  <c r="Z59" i="4"/>
  <c r="Z44" i="4"/>
  <c r="Z82" i="4"/>
  <c r="G94" i="21"/>
  <c r="H91" i="4"/>
  <c r="F90" i="21"/>
  <c r="H90" i="4" s="1"/>
  <c r="Z66" i="4"/>
  <c r="Z71" i="4"/>
  <c r="Z70" i="4"/>
  <c r="Z75" i="4"/>
  <c r="Z80" i="4"/>
  <c r="Z30" i="4"/>
  <c r="Z87" i="4"/>
  <c r="AE87" i="4" s="1"/>
  <c r="Z69" i="4"/>
  <c r="Z52" i="4"/>
  <c r="Z74" i="4"/>
  <c r="Z49" i="4"/>
  <c r="D91" i="4"/>
  <c r="D90" i="21"/>
  <c r="D90" i="4" s="1"/>
  <c r="Z81" i="4"/>
  <c r="D4" i="4"/>
  <c r="D95" i="21"/>
  <c r="D3" i="21"/>
  <c r="V91" i="4"/>
  <c r="L90" i="21"/>
  <c r="V90" i="4" s="1"/>
  <c r="V10" i="4"/>
  <c r="L9" i="21"/>
  <c r="V9" i="4" s="1"/>
  <c r="T96" i="4" l="1"/>
  <c r="R95" i="4"/>
  <c r="C94" i="21"/>
  <c r="J95" i="4"/>
  <c r="K94" i="21"/>
  <c r="J96" i="4"/>
  <c r="L96" i="4"/>
  <c r="T3" i="4"/>
  <c r="T95" i="4" s="1"/>
  <c r="M94" i="21"/>
  <c r="D94" i="21"/>
  <c r="L3" i="4"/>
  <c r="L95" i="4" s="1"/>
  <c r="H94" i="21"/>
  <c r="H96" i="4"/>
  <c r="V3" i="4"/>
  <c r="V95" i="4" s="1"/>
  <c r="L94" i="21"/>
  <c r="H3" i="4"/>
  <c r="H95" i="4" s="1"/>
  <c r="F94" i="21"/>
  <c r="D96" i="4"/>
  <c r="V96" i="4"/>
  <c r="AC8" i="4"/>
  <c r="G94" i="4" l="1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D94" i="4"/>
  <c r="E94" i="4"/>
  <c r="F94" i="4"/>
  <c r="AB90" i="8"/>
  <c r="AC90" i="8"/>
  <c r="AD90" i="8"/>
  <c r="AE90" i="8"/>
  <c r="AF90" i="8"/>
  <c r="AG90" i="8"/>
  <c r="AH90" i="8"/>
  <c r="AI90" i="8"/>
  <c r="AJ90" i="8"/>
  <c r="AK90" i="8"/>
  <c r="AA90" i="8"/>
  <c r="B92" i="4"/>
  <c r="B91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11" i="4"/>
  <c r="B12" i="4"/>
  <c r="B13" i="4"/>
  <c r="B14" i="4"/>
  <c r="B15" i="4"/>
  <c r="B16" i="4"/>
  <c r="B17" i="4"/>
  <c r="B18" i="4"/>
  <c r="B19" i="4"/>
  <c r="B20" i="4"/>
  <c r="B21" i="4"/>
  <c r="B22" i="4"/>
  <c r="B10" i="4"/>
  <c r="B4" i="4"/>
  <c r="B5" i="4"/>
  <c r="B6" i="4"/>
  <c r="B8" i="4"/>
  <c r="AA24" i="8"/>
  <c r="AB8" i="8"/>
  <c r="AC8" i="8"/>
  <c r="AD8" i="8"/>
  <c r="AE8" i="8"/>
  <c r="AF8" i="8"/>
  <c r="AG8" i="8"/>
  <c r="AH8" i="8"/>
  <c r="AI8" i="8"/>
  <c r="AJ8" i="8"/>
  <c r="AK8" i="8"/>
  <c r="AA8" i="8"/>
  <c r="AB3" i="8"/>
  <c r="AC3" i="8"/>
  <c r="AD3" i="8"/>
  <c r="AE3" i="8"/>
  <c r="AF3" i="8"/>
  <c r="AG3" i="8"/>
  <c r="AH3" i="8"/>
  <c r="AI3" i="8"/>
  <c r="AJ3" i="8"/>
  <c r="AK3" i="8"/>
  <c r="AA3" i="8"/>
  <c r="AK24" i="8"/>
  <c r="AJ24" i="8"/>
  <c r="AI24" i="8"/>
  <c r="AH24" i="8"/>
  <c r="AG24" i="8"/>
  <c r="AF24" i="8"/>
  <c r="AE24" i="8"/>
  <c r="AD24" i="8"/>
  <c r="AC24" i="8"/>
  <c r="AB24" i="8"/>
  <c r="AK22" i="8"/>
  <c r="AJ22" i="8"/>
  <c r="AI22" i="8"/>
  <c r="AH22" i="8"/>
  <c r="AG22" i="8"/>
  <c r="AF22" i="8"/>
  <c r="AE22" i="8"/>
  <c r="AD22" i="8"/>
  <c r="AC22" i="8"/>
  <c r="AB22" i="8"/>
  <c r="AA22" i="8"/>
  <c r="C22" i="14"/>
  <c r="D22" i="14"/>
  <c r="E22" i="14"/>
  <c r="F22" i="14"/>
  <c r="G22" i="14"/>
  <c r="H22" i="14"/>
  <c r="I22" i="14"/>
  <c r="J22" i="14"/>
  <c r="K22" i="14"/>
  <c r="L22" i="14"/>
  <c r="B22" i="14"/>
  <c r="C89" i="14"/>
  <c r="D89" i="14"/>
  <c r="E89" i="14"/>
  <c r="F89" i="14"/>
  <c r="G89" i="14"/>
  <c r="H89" i="14"/>
  <c r="I89" i="14"/>
  <c r="J89" i="14"/>
  <c r="K89" i="14"/>
  <c r="L89" i="14"/>
  <c r="B89" i="14"/>
  <c r="C20" i="14"/>
  <c r="D20" i="14"/>
  <c r="E20" i="14"/>
  <c r="F20" i="14"/>
  <c r="G20" i="14"/>
  <c r="H20" i="14"/>
  <c r="I20" i="14"/>
  <c r="J20" i="14"/>
  <c r="K20" i="14"/>
  <c r="L20" i="14"/>
  <c r="B20" i="14"/>
  <c r="C7" i="14"/>
  <c r="D7" i="14"/>
  <c r="E7" i="14"/>
  <c r="E2" i="14" s="1"/>
  <c r="F7" i="14"/>
  <c r="G7" i="14"/>
  <c r="H7" i="14"/>
  <c r="I7" i="14"/>
  <c r="I2" i="14" s="1"/>
  <c r="J7" i="14"/>
  <c r="K7" i="14"/>
  <c r="L7" i="14"/>
  <c r="B7" i="14"/>
  <c r="B2" i="14" s="1"/>
  <c r="C3" i="14"/>
  <c r="D3" i="14"/>
  <c r="E3" i="14"/>
  <c r="F3" i="14"/>
  <c r="G3" i="14"/>
  <c r="H3" i="14"/>
  <c r="I3" i="14"/>
  <c r="J3" i="14"/>
  <c r="K3" i="14"/>
  <c r="L3" i="14"/>
  <c r="B3" i="14"/>
  <c r="J2" i="14" l="1"/>
  <c r="F2" i="14"/>
  <c r="L2" i="14"/>
  <c r="H2" i="14"/>
  <c r="D2" i="14"/>
  <c r="K2" i="14"/>
  <c r="G2" i="14"/>
  <c r="C2" i="14"/>
  <c r="AB2" i="8"/>
  <c r="AA2" i="8"/>
  <c r="C2" i="8" s="1"/>
  <c r="AF2" i="8"/>
  <c r="H2" i="8" s="1"/>
  <c r="AJ2" i="8"/>
  <c r="L2" i="8" s="1"/>
  <c r="AC2" i="8"/>
  <c r="E2" i="8" s="1"/>
  <c r="AG2" i="8"/>
  <c r="I2" i="8" s="1"/>
  <c r="AK2" i="8"/>
  <c r="M2" i="8" s="1"/>
  <c r="AD2" i="8"/>
  <c r="F2" i="8" s="1"/>
  <c r="AH2" i="8"/>
  <c r="J2" i="8" s="1"/>
  <c r="AE2" i="8"/>
  <c r="G2" i="8" s="1"/>
  <c r="AI2" i="8"/>
  <c r="K2" i="8" s="1"/>
  <c r="L92" i="8" l="1"/>
  <c r="L91" i="8"/>
  <c r="C92" i="8"/>
  <c r="C91" i="8"/>
  <c r="K91" i="8"/>
  <c r="K86" i="8"/>
  <c r="K82" i="8"/>
  <c r="K78" i="8"/>
  <c r="K74" i="8"/>
  <c r="K70" i="8"/>
  <c r="K65" i="8"/>
  <c r="K61" i="8"/>
  <c r="K92" i="8"/>
  <c r="K87" i="8"/>
  <c r="K83" i="8"/>
  <c r="K79" i="8"/>
  <c r="K88" i="8"/>
  <c r="K84" i="8"/>
  <c r="K80" i="8"/>
  <c r="K76" i="8"/>
  <c r="K72" i="8"/>
  <c r="K81" i="8"/>
  <c r="K71" i="8"/>
  <c r="K60" i="8"/>
  <c r="K58" i="8"/>
  <c r="K54" i="8"/>
  <c r="K51" i="8"/>
  <c r="K47" i="8"/>
  <c r="K85" i="8"/>
  <c r="K73" i="8"/>
  <c r="K59" i="8"/>
  <c r="K55" i="8"/>
  <c r="K52" i="8"/>
  <c r="K48" i="8"/>
  <c r="K44" i="8"/>
  <c r="K75" i="8"/>
  <c r="K68" i="8"/>
  <c r="K66" i="8"/>
  <c r="K53" i="8"/>
  <c r="K45" i="8"/>
  <c r="K40" i="8"/>
  <c r="K36" i="8"/>
  <c r="K32" i="8"/>
  <c r="K27" i="8"/>
  <c r="K23" i="8"/>
  <c r="K9" i="8"/>
  <c r="K11" i="8"/>
  <c r="K13" i="8"/>
  <c r="K15" i="8"/>
  <c r="K17" i="8"/>
  <c r="K19" i="8"/>
  <c r="K21" i="8"/>
  <c r="K69" i="8"/>
  <c r="K64" i="8"/>
  <c r="K63" i="8"/>
  <c r="K62" i="8"/>
  <c r="K57" i="8"/>
  <c r="K50" i="8"/>
  <c r="K41" i="8"/>
  <c r="K38" i="8"/>
  <c r="K33" i="8"/>
  <c r="K29" i="8"/>
  <c r="K28" i="8"/>
  <c r="K89" i="8"/>
  <c r="K49" i="8"/>
  <c r="K42" i="8"/>
  <c r="K34" i="8"/>
  <c r="K25" i="8"/>
  <c r="K10" i="8"/>
  <c r="K14" i="8"/>
  <c r="K18" i="8"/>
  <c r="K4" i="8"/>
  <c r="K37" i="8"/>
  <c r="K20" i="8"/>
  <c r="K67" i="8"/>
  <c r="K43" i="8"/>
  <c r="K77" i="8"/>
  <c r="K46" i="8"/>
  <c r="K39" i="8"/>
  <c r="K31" i="8"/>
  <c r="K6" i="8"/>
  <c r="K56" i="8"/>
  <c r="K30" i="8"/>
  <c r="K12" i="8"/>
  <c r="K16" i="8"/>
  <c r="K35" i="8"/>
  <c r="K26" i="8"/>
  <c r="K5" i="8"/>
  <c r="K7" i="8"/>
  <c r="M88" i="8"/>
  <c r="M84" i="8"/>
  <c r="M80" i="8"/>
  <c r="M76" i="8"/>
  <c r="M72" i="8"/>
  <c r="M68" i="8"/>
  <c r="M63" i="8"/>
  <c r="M89" i="8"/>
  <c r="M85" i="8"/>
  <c r="M81" i="8"/>
  <c r="M77" i="8"/>
  <c r="M91" i="8"/>
  <c r="M86" i="8"/>
  <c r="M82" i="8"/>
  <c r="M78" i="8"/>
  <c r="M74" i="8"/>
  <c r="M70" i="8"/>
  <c r="M92" i="8"/>
  <c r="M73" i="8"/>
  <c r="M56" i="8"/>
  <c r="M53" i="8"/>
  <c r="M49" i="8"/>
  <c r="M45" i="8"/>
  <c r="M79" i="8"/>
  <c r="M75" i="8"/>
  <c r="M66" i="8"/>
  <c r="M65" i="8"/>
  <c r="M64" i="8"/>
  <c r="M57" i="8"/>
  <c r="M67" i="8"/>
  <c r="M50" i="8"/>
  <c r="M46" i="8"/>
  <c r="M69" i="8"/>
  <c r="M62" i="8"/>
  <c r="M61" i="8"/>
  <c r="M60" i="8"/>
  <c r="M54" i="8"/>
  <c r="M47" i="8"/>
  <c r="M42" i="8"/>
  <c r="M37" i="8"/>
  <c r="M34" i="8"/>
  <c r="M30" i="8"/>
  <c r="M25" i="8"/>
  <c r="M10" i="8"/>
  <c r="M12" i="8"/>
  <c r="M14" i="8"/>
  <c r="M16" i="8"/>
  <c r="M18" i="8"/>
  <c r="M20" i="8"/>
  <c r="M4" i="8"/>
  <c r="M87" i="8"/>
  <c r="M59" i="8"/>
  <c r="M52" i="8"/>
  <c r="M44" i="8"/>
  <c r="M43" i="8"/>
  <c r="M39" i="8"/>
  <c r="M35" i="8"/>
  <c r="M31" i="8"/>
  <c r="M26" i="8"/>
  <c r="M5" i="8"/>
  <c r="M6" i="8"/>
  <c r="M7" i="8"/>
  <c r="M83" i="8"/>
  <c r="M58" i="8"/>
  <c r="M36" i="8"/>
  <c r="M27" i="8"/>
  <c r="M9" i="8"/>
  <c r="M13" i="8"/>
  <c r="M17" i="8"/>
  <c r="M21" i="8"/>
  <c r="M51" i="8"/>
  <c r="M32" i="8"/>
  <c r="M11" i="8"/>
  <c r="M15" i="8"/>
  <c r="M48" i="8"/>
  <c r="M38" i="8"/>
  <c r="M29" i="8"/>
  <c r="M71" i="8"/>
  <c r="M55" i="8"/>
  <c r="M41" i="8"/>
  <c r="M33" i="8"/>
  <c r="M28" i="8"/>
  <c r="M40" i="8"/>
  <c r="M23" i="8"/>
  <c r="M19" i="8"/>
  <c r="G91" i="8"/>
  <c r="G86" i="8"/>
  <c r="G82" i="8"/>
  <c r="G78" i="8"/>
  <c r="G74" i="8"/>
  <c r="G70" i="8"/>
  <c r="G65" i="8"/>
  <c r="G61" i="8"/>
  <c r="G92" i="8"/>
  <c r="G87" i="8"/>
  <c r="G83" i="8"/>
  <c r="G79" i="8"/>
  <c r="G88" i="8"/>
  <c r="G84" i="8"/>
  <c r="G80" i="8"/>
  <c r="G76" i="8"/>
  <c r="G72" i="8"/>
  <c r="G75" i="8"/>
  <c r="G58" i="8"/>
  <c r="G54" i="8"/>
  <c r="G51" i="8"/>
  <c r="G47" i="8"/>
  <c r="G81" i="8"/>
  <c r="G77" i="8"/>
  <c r="G69" i="8"/>
  <c r="G68" i="8"/>
  <c r="G66" i="8"/>
  <c r="G59" i="8"/>
  <c r="G55" i="8"/>
  <c r="G52" i="8"/>
  <c r="G48" i="8"/>
  <c r="G85" i="8"/>
  <c r="G71" i="8"/>
  <c r="G56" i="8"/>
  <c r="G49" i="8"/>
  <c r="G44" i="8"/>
  <c r="G40" i="8"/>
  <c r="G36" i="8"/>
  <c r="G32" i="8"/>
  <c r="G27" i="8"/>
  <c r="G23" i="8"/>
  <c r="G9" i="8"/>
  <c r="G11" i="8"/>
  <c r="G13" i="8"/>
  <c r="G15" i="8"/>
  <c r="G17" i="8"/>
  <c r="G19" i="8"/>
  <c r="G21" i="8"/>
  <c r="G67" i="8"/>
  <c r="G46" i="8"/>
  <c r="G41" i="8"/>
  <c r="G38" i="8"/>
  <c r="G33" i="8"/>
  <c r="G29" i="8"/>
  <c r="G28" i="8"/>
  <c r="G64" i="8"/>
  <c r="G62" i="8"/>
  <c r="G45" i="8"/>
  <c r="G37" i="8"/>
  <c r="G30" i="8"/>
  <c r="G12" i="8"/>
  <c r="G16" i="8"/>
  <c r="G20" i="8"/>
  <c r="G34" i="8"/>
  <c r="G10" i="8"/>
  <c r="G39" i="8"/>
  <c r="G6" i="8"/>
  <c r="G89" i="8"/>
  <c r="G60" i="8"/>
  <c r="G57" i="8"/>
  <c r="G43" i="8"/>
  <c r="G35" i="8"/>
  <c r="G26" i="8"/>
  <c r="G5" i="8"/>
  <c r="G7" i="8"/>
  <c r="G63" i="8"/>
  <c r="G53" i="8"/>
  <c r="G42" i="8"/>
  <c r="G25" i="8"/>
  <c r="G14" i="8"/>
  <c r="G18" i="8"/>
  <c r="G4" i="8"/>
  <c r="G73" i="8"/>
  <c r="G50" i="8"/>
  <c r="G31" i="8"/>
  <c r="I88" i="8"/>
  <c r="I84" i="8"/>
  <c r="I80" i="8"/>
  <c r="I76" i="8"/>
  <c r="I72" i="8"/>
  <c r="I68" i="8"/>
  <c r="I63" i="8"/>
  <c r="I89" i="8"/>
  <c r="I85" i="8"/>
  <c r="I81" i="8"/>
  <c r="I91" i="8"/>
  <c r="I86" i="8"/>
  <c r="I82" i="8"/>
  <c r="I78" i="8"/>
  <c r="I74" i="8"/>
  <c r="I70" i="8"/>
  <c r="I87" i="8"/>
  <c r="I77" i="8"/>
  <c r="I69" i="8"/>
  <c r="I66" i="8"/>
  <c r="I65" i="8"/>
  <c r="I64" i="8"/>
  <c r="I56" i="8"/>
  <c r="I53" i="8"/>
  <c r="I49" i="8"/>
  <c r="I45" i="8"/>
  <c r="I92" i="8"/>
  <c r="I71" i="8"/>
  <c r="I62" i="8"/>
  <c r="I61" i="8"/>
  <c r="I60" i="8"/>
  <c r="I57" i="8"/>
  <c r="I67" i="8"/>
  <c r="I50" i="8"/>
  <c r="I46" i="8"/>
  <c r="I79" i="8"/>
  <c r="I58" i="8"/>
  <c r="I51" i="8"/>
  <c r="I42" i="8"/>
  <c r="I37" i="8"/>
  <c r="I34" i="8"/>
  <c r="I30" i="8"/>
  <c r="I25" i="8"/>
  <c r="I10" i="8"/>
  <c r="I12" i="8"/>
  <c r="I14" i="8"/>
  <c r="I16" i="8"/>
  <c r="I18" i="8"/>
  <c r="I20" i="8"/>
  <c r="I4" i="8"/>
  <c r="I75" i="8"/>
  <c r="I55" i="8"/>
  <c r="I48" i="8"/>
  <c r="I43" i="8"/>
  <c r="I39" i="8"/>
  <c r="I35" i="8"/>
  <c r="I31" i="8"/>
  <c r="I26" i="8"/>
  <c r="I5" i="8"/>
  <c r="I6" i="8"/>
  <c r="I7" i="8"/>
  <c r="I54" i="8"/>
  <c r="I40" i="8"/>
  <c r="I32" i="8"/>
  <c r="I23" i="8"/>
  <c r="I11" i="8"/>
  <c r="I15" i="8"/>
  <c r="I19" i="8"/>
  <c r="I27" i="8"/>
  <c r="I13" i="8"/>
  <c r="I17" i="8"/>
  <c r="I33" i="8"/>
  <c r="I28" i="8"/>
  <c r="I83" i="8"/>
  <c r="I52" i="8"/>
  <c r="I38" i="8"/>
  <c r="I29" i="8"/>
  <c r="I73" i="8"/>
  <c r="I47" i="8"/>
  <c r="I36" i="8"/>
  <c r="I9" i="8"/>
  <c r="I21" i="8"/>
  <c r="I59" i="8"/>
  <c r="I44" i="8"/>
  <c r="I41" i="8"/>
  <c r="C86" i="8"/>
  <c r="C82" i="8"/>
  <c r="C78" i="8"/>
  <c r="C74" i="8"/>
  <c r="C70" i="8"/>
  <c r="C65" i="8"/>
  <c r="C61" i="8"/>
  <c r="C87" i="8"/>
  <c r="C83" i="8"/>
  <c r="C79" i="8"/>
  <c r="C88" i="8"/>
  <c r="C84" i="8"/>
  <c r="C80" i="8"/>
  <c r="C76" i="8"/>
  <c r="C72" i="8"/>
  <c r="C89" i="8"/>
  <c r="C71" i="8"/>
  <c r="C69" i="8"/>
  <c r="C68" i="8"/>
  <c r="C66" i="8"/>
  <c r="C58" i="8"/>
  <c r="C54" i="8"/>
  <c r="C51" i="8"/>
  <c r="C47" i="8"/>
  <c r="C73" i="8"/>
  <c r="C64" i="8"/>
  <c r="C63" i="8"/>
  <c r="C62" i="8"/>
  <c r="C59" i="8"/>
  <c r="C55" i="8"/>
  <c r="C52" i="8"/>
  <c r="C48" i="8"/>
  <c r="C60" i="8"/>
  <c r="C53" i="8"/>
  <c r="C45" i="8"/>
  <c r="C44" i="8"/>
  <c r="C40" i="8"/>
  <c r="C36" i="8"/>
  <c r="C32" i="8"/>
  <c r="C27" i="8"/>
  <c r="C23" i="8"/>
  <c r="C22" i="8" s="1"/>
  <c r="C19" i="8"/>
  <c r="C15" i="8"/>
  <c r="C11" i="8"/>
  <c r="C6" i="8"/>
  <c r="C85" i="8"/>
  <c r="C77" i="8"/>
  <c r="C57" i="8"/>
  <c r="C50" i="8"/>
  <c r="C41" i="8"/>
  <c r="C38" i="8"/>
  <c r="C33" i="8"/>
  <c r="C29" i="8"/>
  <c r="C28" i="8"/>
  <c r="C18" i="8"/>
  <c r="C14" i="8"/>
  <c r="C10" i="8"/>
  <c r="C75" i="8"/>
  <c r="C56" i="8"/>
  <c r="C42" i="8"/>
  <c r="C34" i="8"/>
  <c r="C25" i="8"/>
  <c r="C17" i="8"/>
  <c r="C9" i="8"/>
  <c r="C5" i="8"/>
  <c r="C81" i="8"/>
  <c r="C49" i="8"/>
  <c r="C30" i="8"/>
  <c r="C13" i="8"/>
  <c r="C7" i="8"/>
  <c r="C46" i="8"/>
  <c r="C35" i="8"/>
  <c r="C26" i="8"/>
  <c r="C12" i="8"/>
  <c r="C67" i="8"/>
  <c r="C39" i="8"/>
  <c r="C31" i="8"/>
  <c r="C16" i="8"/>
  <c r="C37" i="8"/>
  <c r="C21" i="8"/>
  <c r="C43" i="8"/>
  <c r="C20" i="8"/>
  <c r="J89" i="8"/>
  <c r="J85" i="8"/>
  <c r="J81" i="8"/>
  <c r="J77" i="8"/>
  <c r="J73" i="8"/>
  <c r="J69" i="8"/>
  <c r="J64" i="8"/>
  <c r="J60" i="8"/>
  <c r="J91" i="8"/>
  <c r="J86" i="8"/>
  <c r="J82" i="8"/>
  <c r="J78" i="8"/>
  <c r="J92" i="8"/>
  <c r="J87" i="8"/>
  <c r="J83" i="8"/>
  <c r="J79" i="8"/>
  <c r="J75" i="8"/>
  <c r="J71" i="8"/>
  <c r="J84" i="8"/>
  <c r="J74" i="8"/>
  <c r="J63" i="8"/>
  <c r="J62" i="8"/>
  <c r="J61" i="8"/>
  <c r="J57" i="8"/>
  <c r="J67" i="8"/>
  <c r="J50" i="8"/>
  <c r="J46" i="8"/>
  <c r="J88" i="8"/>
  <c r="J76" i="8"/>
  <c r="J58" i="8"/>
  <c r="J54" i="8"/>
  <c r="J51" i="8"/>
  <c r="J47" i="8"/>
  <c r="J55" i="8"/>
  <c r="J48" i="8"/>
  <c r="J43" i="8"/>
  <c r="J39" i="8"/>
  <c r="J35" i="8"/>
  <c r="J31" i="8"/>
  <c r="J26" i="8"/>
  <c r="J72" i="8"/>
  <c r="J68" i="8"/>
  <c r="J66" i="8"/>
  <c r="J65" i="8"/>
  <c r="J53" i="8"/>
  <c r="J45" i="8"/>
  <c r="J40" i="8"/>
  <c r="J36" i="8"/>
  <c r="J32" i="8"/>
  <c r="J27" i="8"/>
  <c r="J23" i="8"/>
  <c r="J10" i="8"/>
  <c r="J12" i="8"/>
  <c r="J14" i="8"/>
  <c r="J16" i="8"/>
  <c r="J18" i="8"/>
  <c r="J20" i="8"/>
  <c r="J4" i="8"/>
  <c r="J52" i="8"/>
  <c r="J38" i="8"/>
  <c r="J29" i="8"/>
  <c r="J6" i="8"/>
  <c r="J41" i="8"/>
  <c r="J28" i="8"/>
  <c r="J30" i="8"/>
  <c r="J17" i="8"/>
  <c r="J49" i="8"/>
  <c r="J42" i="8"/>
  <c r="J34" i="8"/>
  <c r="J25" i="8"/>
  <c r="J11" i="8"/>
  <c r="J15" i="8"/>
  <c r="J19" i="8"/>
  <c r="J70" i="8"/>
  <c r="J59" i="8"/>
  <c r="J44" i="8"/>
  <c r="J33" i="8"/>
  <c r="J5" i="8"/>
  <c r="J7" i="8"/>
  <c r="J80" i="8"/>
  <c r="J56" i="8"/>
  <c r="J37" i="8"/>
  <c r="J9" i="8"/>
  <c r="J13" i="8"/>
  <c r="J21" i="8"/>
  <c r="D92" i="8"/>
  <c r="D87" i="8"/>
  <c r="D83" i="8"/>
  <c r="D79" i="8"/>
  <c r="D75" i="8"/>
  <c r="D71" i="8"/>
  <c r="D66" i="8"/>
  <c r="D62" i="8"/>
  <c r="D88" i="8"/>
  <c r="D84" i="8"/>
  <c r="D80" i="8"/>
  <c r="D89" i="8"/>
  <c r="D85" i="8"/>
  <c r="D81" i="8"/>
  <c r="D77" i="8"/>
  <c r="D73" i="8"/>
  <c r="D86" i="8"/>
  <c r="D76" i="8"/>
  <c r="D65" i="8"/>
  <c r="D64" i="8"/>
  <c r="D63" i="8"/>
  <c r="D59" i="8"/>
  <c r="D55" i="8"/>
  <c r="D52" i="8"/>
  <c r="D48" i="8"/>
  <c r="D91" i="8"/>
  <c r="D70" i="8"/>
  <c r="D61" i="8"/>
  <c r="D60" i="8"/>
  <c r="D56" i="8"/>
  <c r="D53" i="8"/>
  <c r="D49" i="8"/>
  <c r="D45" i="8"/>
  <c r="D57" i="8"/>
  <c r="D50" i="8"/>
  <c r="D41" i="8"/>
  <c r="D38" i="8"/>
  <c r="D33" i="8"/>
  <c r="D29" i="8"/>
  <c r="D28" i="8"/>
  <c r="D5" i="8"/>
  <c r="D6" i="8"/>
  <c r="D7" i="8"/>
  <c r="D82" i="8"/>
  <c r="D74" i="8"/>
  <c r="D54" i="8"/>
  <c r="D47" i="8"/>
  <c r="D42" i="8"/>
  <c r="D37" i="8"/>
  <c r="D34" i="8"/>
  <c r="D30" i="8"/>
  <c r="D25" i="8"/>
  <c r="D9" i="8"/>
  <c r="D11" i="8"/>
  <c r="D13" i="8"/>
  <c r="D15" i="8"/>
  <c r="D17" i="8"/>
  <c r="D19" i="8"/>
  <c r="D21" i="8"/>
  <c r="D78" i="8"/>
  <c r="D72" i="8"/>
  <c r="D67" i="8"/>
  <c r="D39" i="8"/>
  <c r="D31" i="8"/>
  <c r="D46" i="8"/>
  <c r="D26" i="8"/>
  <c r="D58" i="8"/>
  <c r="D32" i="8"/>
  <c r="D23" i="8"/>
  <c r="D12" i="8"/>
  <c r="D69" i="8"/>
  <c r="D51" i="8"/>
  <c r="D44" i="8"/>
  <c r="D36" i="8"/>
  <c r="D27" i="8"/>
  <c r="D10" i="8"/>
  <c r="D14" i="8"/>
  <c r="D18" i="8"/>
  <c r="D4" i="8"/>
  <c r="D43" i="8"/>
  <c r="D35" i="8"/>
  <c r="D68" i="8"/>
  <c r="D40" i="8"/>
  <c r="D16" i="8"/>
  <c r="D20" i="8"/>
  <c r="F89" i="8"/>
  <c r="F85" i="8"/>
  <c r="F81" i="8"/>
  <c r="F77" i="8"/>
  <c r="F73" i="8"/>
  <c r="F69" i="8"/>
  <c r="F64" i="8"/>
  <c r="F60" i="8"/>
  <c r="F91" i="8"/>
  <c r="F86" i="8"/>
  <c r="F82" i="8"/>
  <c r="F78" i="8"/>
  <c r="F92" i="8"/>
  <c r="F87" i="8"/>
  <c r="F83" i="8"/>
  <c r="F79" i="8"/>
  <c r="F75" i="8"/>
  <c r="F71" i="8"/>
  <c r="F80" i="8"/>
  <c r="F70" i="8"/>
  <c r="F57" i="8"/>
  <c r="F67" i="8"/>
  <c r="F50" i="8"/>
  <c r="F46" i="8"/>
  <c r="F84" i="8"/>
  <c r="F72" i="8"/>
  <c r="F58" i="8"/>
  <c r="F54" i="8"/>
  <c r="F51" i="8"/>
  <c r="F47" i="8"/>
  <c r="F88" i="8"/>
  <c r="F74" i="8"/>
  <c r="F59" i="8"/>
  <c r="F52" i="8"/>
  <c r="F43" i="8"/>
  <c r="F39" i="8"/>
  <c r="F35" i="8"/>
  <c r="F31" i="8"/>
  <c r="F26" i="8"/>
  <c r="F56" i="8"/>
  <c r="F49" i="8"/>
  <c r="F44" i="8"/>
  <c r="F40" i="8"/>
  <c r="F36" i="8"/>
  <c r="F32" i="8"/>
  <c r="F27" i="8"/>
  <c r="F23" i="8"/>
  <c r="F10" i="8"/>
  <c r="F12" i="8"/>
  <c r="F14" i="8"/>
  <c r="F16" i="8"/>
  <c r="F18" i="8"/>
  <c r="F20" i="8"/>
  <c r="F4" i="8"/>
  <c r="F66" i="8"/>
  <c r="F48" i="8"/>
  <c r="F41" i="8"/>
  <c r="F33" i="8"/>
  <c r="F28" i="8"/>
  <c r="F5" i="8"/>
  <c r="F7" i="8"/>
  <c r="F38" i="8"/>
  <c r="F6" i="8"/>
  <c r="F61" i="8"/>
  <c r="F42" i="8"/>
  <c r="F19" i="8"/>
  <c r="F62" i="8"/>
  <c r="F45" i="8"/>
  <c r="F37" i="8"/>
  <c r="F30" i="8"/>
  <c r="F9" i="8"/>
  <c r="F13" i="8"/>
  <c r="F17" i="8"/>
  <c r="F21" i="8"/>
  <c r="F68" i="8"/>
  <c r="F65" i="8"/>
  <c r="F55" i="8"/>
  <c r="F29" i="8"/>
  <c r="F76" i="8"/>
  <c r="F63" i="8"/>
  <c r="F53" i="8"/>
  <c r="F34" i="8"/>
  <c r="F25" i="8"/>
  <c r="F11" i="8"/>
  <c r="F15" i="8"/>
  <c r="L87" i="8"/>
  <c r="L83" i="8"/>
  <c r="L79" i="8"/>
  <c r="L75" i="8"/>
  <c r="L71" i="8"/>
  <c r="L66" i="8"/>
  <c r="L62" i="8"/>
  <c r="L88" i="8"/>
  <c r="L84" i="8"/>
  <c r="L80" i="8"/>
  <c r="L89" i="8"/>
  <c r="L85" i="8"/>
  <c r="L81" i="8"/>
  <c r="L77" i="8"/>
  <c r="L73" i="8"/>
  <c r="L69" i="8"/>
  <c r="L78" i="8"/>
  <c r="L76" i="8"/>
  <c r="L59" i="8"/>
  <c r="L55" i="8"/>
  <c r="L52" i="8"/>
  <c r="L48" i="8"/>
  <c r="L44" i="8"/>
  <c r="L82" i="8"/>
  <c r="L70" i="8"/>
  <c r="L68" i="8"/>
  <c r="L56" i="8"/>
  <c r="L53" i="8"/>
  <c r="L49" i="8"/>
  <c r="L45" i="8"/>
  <c r="L72" i="8"/>
  <c r="L65" i="8"/>
  <c r="L64" i="8"/>
  <c r="L63" i="8"/>
  <c r="L57" i="8"/>
  <c r="L50" i="8"/>
  <c r="L41" i="8"/>
  <c r="L38" i="8"/>
  <c r="L33" i="8"/>
  <c r="L29" i="8"/>
  <c r="L28" i="8"/>
  <c r="L5" i="8"/>
  <c r="L6" i="8"/>
  <c r="L7" i="8"/>
  <c r="L61" i="8"/>
  <c r="L60" i="8"/>
  <c r="L54" i="8"/>
  <c r="L47" i="8"/>
  <c r="L42" i="8"/>
  <c r="L37" i="8"/>
  <c r="L34" i="8"/>
  <c r="L30" i="8"/>
  <c r="L25" i="8"/>
  <c r="L9" i="8"/>
  <c r="L11" i="8"/>
  <c r="L13" i="8"/>
  <c r="L15" i="8"/>
  <c r="L17" i="8"/>
  <c r="L19" i="8"/>
  <c r="L21" i="8"/>
  <c r="L46" i="8"/>
  <c r="L39" i="8"/>
  <c r="L31" i="8"/>
  <c r="L67" i="8"/>
  <c r="L43" i="8"/>
  <c r="L35" i="8"/>
  <c r="L51" i="8"/>
  <c r="L40" i="8"/>
  <c r="L12" i="8"/>
  <c r="L16" i="8"/>
  <c r="L20" i="8"/>
  <c r="L74" i="8"/>
  <c r="L58" i="8"/>
  <c r="L36" i="8"/>
  <c r="L27" i="8"/>
  <c r="L10" i="8"/>
  <c r="L14" i="8"/>
  <c r="L18" i="8"/>
  <c r="L4" i="8"/>
  <c r="L86" i="8"/>
  <c r="L26" i="8"/>
  <c r="L32" i="8"/>
  <c r="L23" i="8"/>
  <c r="E88" i="8"/>
  <c r="E84" i="8"/>
  <c r="E80" i="8"/>
  <c r="E76" i="8"/>
  <c r="E72" i="8"/>
  <c r="E68" i="8"/>
  <c r="E63" i="8"/>
  <c r="E89" i="8"/>
  <c r="E85" i="8"/>
  <c r="E81" i="8"/>
  <c r="E91" i="8"/>
  <c r="E86" i="8"/>
  <c r="E82" i="8"/>
  <c r="E78" i="8"/>
  <c r="E74" i="8"/>
  <c r="E70" i="8"/>
  <c r="E83" i="8"/>
  <c r="E73" i="8"/>
  <c r="E62" i="8"/>
  <c r="E61" i="8"/>
  <c r="E60" i="8"/>
  <c r="E56" i="8"/>
  <c r="E53" i="8"/>
  <c r="E49" i="8"/>
  <c r="E45" i="8"/>
  <c r="E87" i="8"/>
  <c r="E75" i="8"/>
  <c r="E57" i="8"/>
  <c r="E67" i="8"/>
  <c r="E50" i="8"/>
  <c r="E46" i="8"/>
  <c r="E92" i="8"/>
  <c r="E77" i="8"/>
  <c r="E54" i="8"/>
  <c r="E47" i="8"/>
  <c r="E42" i="8"/>
  <c r="E37" i="8"/>
  <c r="E34" i="8"/>
  <c r="E30" i="8"/>
  <c r="E25" i="8"/>
  <c r="E10" i="8"/>
  <c r="E12" i="8"/>
  <c r="E14" i="8"/>
  <c r="E16" i="8"/>
  <c r="E18" i="8"/>
  <c r="E20" i="8"/>
  <c r="E4" i="8"/>
  <c r="E79" i="8"/>
  <c r="E71" i="8"/>
  <c r="E59" i="8"/>
  <c r="E52" i="8"/>
  <c r="E43" i="8"/>
  <c r="E39" i="8"/>
  <c r="E35" i="8"/>
  <c r="E31" i="8"/>
  <c r="E26" i="8"/>
  <c r="E5" i="8"/>
  <c r="E6" i="8"/>
  <c r="E7" i="8"/>
  <c r="E69" i="8"/>
  <c r="E51" i="8"/>
  <c r="E44" i="8"/>
  <c r="E36" i="8"/>
  <c r="E27" i="8"/>
  <c r="E9" i="8"/>
  <c r="E13" i="8"/>
  <c r="E17" i="8"/>
  <c r="E21" i="8"/>
  <c r="E58" i="8"/>
  <c r="E40" i="8"/>
  <c r="E23" i="8"/>
  <c r="E15" i="8"/>
  <c r="E19" i="8"/>
  <c r="E65" i="8"/>
  <c r="E55" i="8"/>
  <c r="E66" i="8"/>
  <c r="E64" i="8"/>
  <c r="E48" i="8"/>
  <c r="E41" i="8"/>
  <c r="E33" i="8"/>
  <c r="E28" i="8"/>
  <c r="E32" i="8"/>
  <c r="E11" i="8"/>
  <c r="E38" i="8"/>
  <c r="E29" i="8"/>
  <c r="H92" i="8"/>
  <c r="H87" i="8"/>
  <c r="H83" i="8"/>
  <c r="H79" i="8"/>
  <c r="H75" i="8"/>
  <c r="H71" i="8"/>
  <c r="H66" i="8"/>
  <c r="H62" i="8"/>
  <c r="H88" i="8"/>
  <c r="H84" i="8"/>
  <c r="H80" i="8"/>
  <c r="H89" i="8"/>
  <c r="H85" i="8"/>
  <c r="H81" i="8"/>
  <c r="H77" i="8"/>
  <c r="H73" i="8"/>
  <c r="H69" i="8"/>
  <c r="H91" i="8"/>
  <c r="H72" i="8"/>
  <c r="H68" i="8"/>
  <c r="H59" i="8"/>
  <c r="H55" i="8"/>
  <c r="H52" i="8"/>
  <c r="H48" i="8"/>
  <c r="H44" i="8"/>
  <c r="H78" i="8"/>
  <c r="H74" i="8"/>
  <c r="H65" i="8"/>
  <c r="H64" i="8"/>
  <c r="H63" i="8"/>
  <c r="H56" i="8"/>
  <c r="H53" i="8"/>
  <c r="H49" i="8"/>
  <c r="H45" i="8"/>
  <c r="H82" i="8"/>
  <c r="H67" i="8"/>
  <c r="H46" i="8"/>
  <c r="H41" i="8"/>
  <c r="H38" i="8"/>
  <c r="H33" i="8"/>
  <c r="H29" i="8"/>
  <c r="H28" i="8"/>
  <c r="H5" i="8"/>
  <c r="H6" i="8"/>
  <c r="H7" i="8"/>
  <c r="H58" i="8"/>
  <c r="H51" i="8"/>
  <c r="H42" i="8"/>
  <c r="H37" i="8"/>
  <c r="H34" i="8"/>
  <c r="H30" i="8"/>
  <c r="H25" i="8"/>
  <c r="H9" i="8"/>
  <c r="H11" i="8"/>
  <c r="H13" i="8"/>
  <c r="H15" i="8"/>
  <c r="H17" i="8"/>
  <c r="H19" i="8"/>
  <c r="H21" i="8"/>
  <c r="H60" i="8"/>
  <c r="H57" i="8"/>
  <c r="H43" i="8"/>
  <c r="H35" i="8"/>
  <c r="H26" i="8"/>
  <c r="H31" i="8"/>
  <c r="H86" i="8"/>
  <c r="H70" i="8"/>
  <c r="H36" i="8"/>
  <c r="H27" i="8"/>
  <c r="H10" i="8"/>
  <c r="H14" i="8"/>
  <c r="H54" i="8"/>
  <c r="H40" i="8"/>
  <c r="H32" i="8"/>
  <c r="H23" i="8"/>
  <c r="H12" i="8"/>
  <c r="H16" i="8"/>
  <c r="H20" i="8"/>
  <c r="H76" i="8"/>
  <c r="H61" i="8"/>
  <c r="H50" i="8"/>
  <c r="H39" i="8"/>
  <c r="H47" i="8"/>
  <c r="H18" i="8"/>
  <c r="H4" i="8"/>
  <c r="C90" i="8"/>
  <c r="E22" i="8" l="1"/>
  <c r="J22" i="8"/>
  <c r="I22" i="8"/>
  <c r="D22" i="8"/>
  <c r="F22" i="8"/>
  <c r="H22" i="8"/>
  <c r="L22" i="8"/>
  <c r="M22" i="8"/>
  <c r="K22" i="8"/>
  <c r="H95" i="8"/>
  <c r="L90" i="8"/>
  <c r="M95" i="8"/>
  <c r="E95" i="8"/>
  <c r="G95" i="8"/>
  <c r="K95" i="8"/>
  <c r="J95" i="8"/>
  <c r="L95" i="8"/>
  <c r="F95" i="8"/>
  <c r="D95" i="8"/>
  <c r="C95" i="8"/>
  <c r="I95" i="8"/>
  <c r="H90" i="8"/>
  <c r="D24" i="8"/>
  <c r="D90" i="8"/>
  <c r="I8" i="8"/>
  <c r="M90" i="8"/>
  <c r="F90" i="8"/>
  <c r="E90" i="8"/>
  <c r="H3" i="8"/>
  <c r="L3" i="8"/>
  <c r="L8" i="8"/>
  <c r="J8" i="8"/>
  <c r="M8" i="8"/>
  <c r="K24" i="8"/>
  <c r="H8" i="8"/>
  <c r="H24" i="8"/>
  <c r="E3" i="8"/>
  <c r="E24" i="8"/>
  <c r="L24" i="8"/>
  <c r="F8" i="8"/>
  <c r="F24" i="8"/>
  <c r="G3" i="8"/>
  <c r="G8" i="8"/>
  <c r="K8" i="8"/>
  <c r="F3" i="8"/>
  <c r="K3" i="8"/>
  <c r="E8" i="8"/>
  <c r="J24" i="8"/>
  <c r="J3" i="8"/>
  <c r="J90" i="8"/>
  <c r="I3" i="8"/>
  <c r="I24" i="8"/>
  <c r="O24" i="4" s="1"/>
  <c r="I90" i="8"/>
  <c r="G24" i="8"/>
  <c r="G22" i="8"/>
  <c r="G90" i="8"/>
  <c r="M3" i="8"/>
  <c r="M24" i="8"/>
  <c r="K90" i="8"/>
  <c r="D3" i="8"/>
  <c r="D3" i="4" s="1"/>
  <c r="D95" i="4" s="1"/>
  <c r="D97" i="4" s="1"/>
  <c r="C24" i="8"/>
  <c r="C3" i="8"/>
  <c r="C8" i="8"/>
  <c r="D8" i="8"/>
  <c r="N97" i="4" l="1"/>
  <c r="T97" i="4"/>
  <c r="P97" i="4"/>
  <c r="H97" i="4"/>
  <c r="L97" i="4"/>
  <c r="R97" i="4"/>
  <c r="J97" i="4"/>
  <c r="V97" i="4"/>
  <c r="I94" i="8"/>
  <c r="K94" i="8"/>
  <c r="L94" i="8"/>
  <c r="M94" i="8"/>
  <c r="J94" i="8"/>
  <c r="F94" i="8"/>
  <c r="E94" i="8"/>
  <c r="H94" i="8"/>
  <c r="C94" i="8"/>
  <c r="G94" i="8"/>
  <c r="D94" i="8"/>
  <c r="Q11" i="4" l="1"/>
  <c r="F97" i="4"/>
  <c r="AH94" i="4"/>
  <c r="AH97" i="4"/>
  <c r="AC18" i="4" l="1"/>
  <c r="AC19" i="4"/>
  <c r="I15" i="4"/>
  <c r="I16" i="4"/>
  <c r="I17" i="4"/>
  <c r="I18" i="4"/>
  <c r="I19" i="4"/>
  <c r="Z19" i="4" s="1"/>
  <c r="I20" i="4"/>
  <c r="Z20" i="4" s="1"/>
  <c r="AE20" i="4" s="1"/>
  <c r="I21" i="4"/>
  <c r="Z21" i="4" s="1"/>
  <c r="AE21" i="4" s="1"/>
  <c r="K11" i="4"/>
  <c r="I11" i="4"/>
  <c r="I5" i="4"/>
  <c r="K5" i="4"/>
  <c r="M5" i="4"/>
  <c r="M11" i="4"/>
  <c r="O17" i="4"/>
  <c r="O18" i="4"/>
  <c r="O11" i="4"/>
  <c r="U11" i="4"/>
  <c r="U12" i="4"/>
  <c r="W11" i="4"/>
  <c r="W5" i="4"/>
  <c r="S11" i="4"/>
  <c r="S12" i="4"/>
  <c r="G11" i="4"/>
  <c r="G5" i="4"/>
  <c r="E11" i="4"/>
  <c r="E5" i="4"/>
  <c r="Z5" i="4" l="1"/>
  <c r="AE5" i="4" s="1"/>
  <c r="Z11" i="4"/>
  <c r="AE11" i="4" s="1"/>
  <c r="Z18" i="4"/>
  <c r="AE18" i="4" s="1"/>
  <c r="Z17" i="4"/>
  <c r="AC74" i="4"/>
  <c r="AE74" i="4"/>
  <c r="AC40" i="4"/>
  <c r="AC29" i="4"/>
  <c r="AE28" i="4"/>
  <c r="AC28" i="4"/>
  <c r="AC71" i="4"/>
  <c r="AE71" i="4"/>
  <c r="AC70" i="4"/>
  <c r="AE70" i="4"/>
  <c r="AC69" i="4"/>
  <c r="AE69" i="4"/>
  <c r="AC33" i="4"/>
  <c r="AE33" i="4"/>
  <c r="AC11" i="4"/>
  <c r="AC45" i="4"/>
  <c r="AC5" i="4"/>
  <c r="AC3" i="4" l="1"/>
  <c r="AC10" i="4" l="1"/>
  <c r="AC12" i="4"/>
  <c r="AC13" i="4"/>
  <c r="AC14" i="4"/>
  <c r="AC15" i="4"/>
  <c r="AC16" i="4"/>
  <c r="AC17" i="4"/>
  <c r="AC25" i="4"/>
  <c r="AC26" i="4"/>
  <c r="AC27" i="4"/>
  <c r="AC30" i="4"/>
  <c r="AC31" i="4"/>
  <c r="AC32" i="4"/>
  <c r="AC34" i="4"/>
  <c r="AC35" i="4"/>
  <c r="AC36" i="4"/>
  <c r="AC37" i="4"/>
  <c r="AC38" i="4"/>
  <c r="AC39" i="4"/>
  <c r="AC41" i="4"/>
  <c r="AC42" i="4"/>
  <c r="AC43" i="4"/>
  <c r="AC44" i="4"/>
  <c r="AC46" i="4"/>
  <c r="AC47" i="4"/>
  <c r="AC48" i="4"/>
  <c r="AC49" i="4"/>
  <c r="AC50" i="4"/>
  <c r="AC51" i="4"/>
  <c r="AC52" i="4"/>
  <c r="AC53" i="4"/>
  <c r="AC54" i="4"/>
  <c r="AC60" i="4"/>
  <c r="AC61" i="4"/>
  <c r="AC62" i="4"/>
  <c r="AC63" i="4"/>
  <c r="AC64" i="4"/>
  <c r="AC65" i="4"/>
  <c r="AC66" i="4"/>
  <c r="AC67" i="4"/>
  <c r="AC68" i="4"/>
  <c r="AC72" i="4"/>
  <c r="AC73" i="4"/>
  <c r="AC75" i="4"/>
  <c r="AC76" i="4"/>
  <c r="AC77" i="4"/>
  <c r="AC78" i="4"/>
  <c r="AC79" i="4"/>
  <c r="AC80" i="4"/>
  <c r="AC81" i="4"/>
  <c r="AC83" i="4"/>
  <c r="AC84" i="4"/>
  <c r="AC85" i="4"/>
  <c r="AC86" i="4"/>
  <c r="AC87" i="4"/>
  <c r="AC88" i="4"/>
  <c r="AC91" i="4"/>
  <c r="AC92" i="4"/>
  <c r="Y90" i="4"/>
  <c r="W4" i="4"/>
  <c r="W8" i="4"/>
  <c r="W9" i="4"/>
  <c r="W10" i="4"/>
  <c r="W12" i="4"/>
  <c r="W24" i="4"/>
  <c r="W25" i="4"/>
  <c r="W90" i="4"/>
  <c r="W91" i="4"/>
  <c r="W92" i="4"/>
  <c r="W3" i="4"/>
  <c r="U4" i="4"/>
  <c r="U8" i="4"/>
  <c r="U9" i="4"/>
  <c r="U10" i="4"/>
  <c r="U24" i="4"/>
  <c r="U25" i="4"/>
  <c r="U90" i="4"/>
  <c r="U91" i="4"/>
  <c r="U92" i="4"/>
  <c r="U3" i="4"/>
  <c r="S4" i="4"/>
  <c r="S8" i="4"/>
  <c r="S9" i="4"/>
  <c r="S10" i="4"/>
  <c r="S24" i="4"/>
  <c r="S25" i="4"/>
  <c r="S90" i="4"/>
  <c r="S91" i="4"/>
  <c r="S92" i="4"/>
  <c r="S3" i="4"/>
  <c r="Q4" i="4"/>
  <c r="Q9" i="4"/>
  <c r="Q10" i="4"/>
  <c r="Q24" i="4"/>
  <c r="Q25" i="4"/>
  <c r="Q90" i="4"/>
  <c r="Q91" i="4"/>
  <c r="Q92" i="4"/>
  <c r="Q3" i="4"/>
  <c r="O4" i="4"/>
  <c r="O8" i="4"/>
  <c r="O9" i="4"/>
  <c r="O10" i="4"/>
  <c r="O12" i="4"/>
  <c r="O13" i="4"/>
  <c r="O14" i="4"/>
  <c r="O15" i="4"/>
  <c r="Z15" i="4" s="1"/>
  <c r="O16" i="4"/>
  <c r="Z16" i="4" s="1"/>
  <c r="O25" i="4"/>
  <c r="O90" i="4"/>
  <c r="O91" i="4"/>
  <c r="O92" i="4"/>
  <c r="O3" i="4"/>
  <c r="M4" i="4"/>
  <c r="M6" i="4"/>
  <c r="M8" i="4"/>
  <c r="M9" i="4"/>
  <c r="M10" i="4"/>
  <c r="M24" i="4"/>
  <c r="M25" i="4"/>
  <c r="M90" i="4"/>
  <c r="M91" i="4"/>
  <c r="M92" i="4"/>
  <c r="M3" i="4"/>
  <c r="K4" i="4"/>
  <c r="K6" i="4"/>
  <c r="K8" i="4"/>
  <c r="K9" i="4"/>
  <c r="K10" i="4"/>
  <c r="K12" i="4"/>
  <c r="K13" i="4"/>
  <c r="K14" i="4"/>
  <c r="K24" i="4"/>
  <c r="K25" i="4"/>
  <c r="K90" i="4"/>
  <c r="K91" i="4"/>
  <c r="K92" i="4"/>
  <c r="K3" i="4"/>
  <c r="I4" i="4"/>
  <c r="I6" i="4"/>
  <c r="I8" i="4"/>
  <c r="I9" i="4"/>
  <c r="I10" i="4"/>
  <c r="I12" i="4"/>
  <c r="I13" i="4"/>
  <c r="I14" i="4"/>
  <c r="I22" i="4"/>
  <c r="Z22" i="4" s="1"/>
  <c r="AE22" i="4" s="1"/>
  <c r="I24" i="4"/>
  <c r="I25" i="4"/>
  <c r="I90" i="4"/>
  <c r="I91" i="4"/>
  <c r="I92" i="4"/>
  <c r="I3" i="4"/>
  <c r="G4" i="4"/>
  <c r="G6" i="4"/>
  <c r="G8" i="4"/>
  <c r="G9" i="4"/>
  <c r="G10" i="4"/>
  <c r="G24" i="4"/>
  <c r="G25" i="4"/>
  <c r="G26" i="4"/>
  <c r="G27" i="4"/>
  <c r="Z27" i="4" s="1"/>
  <c r="G90" i="4"/>
  <c r="G91" i="4"/>
  <c r="G92" i="4"/>
  <c r="G3" i="4"/>
  <c r="E4" i="4"/>
  <c r="E6" i="4"/>
  <c r="E8" i="4"/>
  <c r="E9" i="4"/>
  <c r="E10" i="4"/>
  <c r="E12" i="4"/>
  <c r="E24" i="4"/>
  <c r="E25" i="4"/>
  <c r="E26" i="4"/>
  <c r="E90" i="4"/>
  <c r="E91" i="4"/>
  <c r="E92" i="4"/>
  <c r="E3" i="4"/>
  <c r="Z94" i="4"/>
  <c r="Z3" i="4" l="1"/>
  <c r="Z12" i="4"/>
  <c r="AE12" i="4" s="1"/>
  <c r="Z91" i="4"/>
  <c r="Z24" i="4"/>
  <c r="Z8" i="4"/>
  <c r="Z13" i="4"/>
  <c r="Z6" i="4"/>
  <c r="AE6" i="4" s="1"/>
  <c r="Z90" i="4"/>
  <c r="Z26" i="4"/>
  <c r="Z4" i="4"/>
  <c r="AE4" i="4" s="1"/>
  <c r="M96" i="4"/>
  <c r="Q95" i="4"/>
  <c r="Q97" i="4" s="1"/>
  <c r="Q96" i="4"/>
  <c r="U96" i="4"/>
  <c r="Z10" i="4"/>
  <c r="Z92" i="4"/>
  <c r="Z25" i="4"/>
  <c r="Z9" i="4"/>
  <c r="Z14" i="4"/>
  <c r="S95" i="4"/>
  <c r="S97" i="4" s="1"/>
  <c r="W95" i="4"/>
  <c r="W97" i="4" s="1"/>
  <c r="W96" i="4"/>
  <c r="U95" i="4"/>
  <c r="U97" i="4" s="1"/>
  <c r="S96" i="4"/>
  <c r="O95" i="4"/>
  <c r="O97" i="4" s="1"/>
  <c r="O96" i="4"/>
  <c r="K95" i="4"/>
  <c r="K97" i="4" s="1"/>
  <c r="M95" i="4"/>
  <c r="M97" i="4" s="1"/>
  <c r="K96" i="4"/>
  <c r="I95" i="4"/>
  <c r="I97" i="4" s="1"/>
  <c r="I96" i="4"/>
  <c r="G95" i="4"/>
  <c r="G97" i="4" s="1"/>
  <c r="G96" i="4"/>
  <c r="E95" i="4"/>
  <c r="E97" i="4" s="1"/>
  <c r="E96" i="4"/>
  <c r="AC9" i="4"/>
  <c r="AC90" i="4"/>
  <c r="AE29" i="4"/>
  <c r="AE40" i="4"/>
  <c r="Z95" i="4" l="1"/>
  <c r="Z97" i="4" s="1"/>
  <c r="Z96" i="4"/>
  <c r="AE36" i="4"/>
  <c r="AE83" i="4"/>
  <c r="AE52" i="4"/>
  <c r="AE79" i="4"/>
  <c r="AE19" i="4"/>
  <c r="AE51" i="4"/>
  <c r="AE86" i="4"/>
  <c r="AE8" i="4"/>
  <c r="AE41" i="4"/>
  <c r="AE64" i="4"/>
  <c r="AE43" i="4"/>
  <c r="AE73" i="4"/>
  <c r="AE10" i="4"/>
  <c r="AE65" i="4"/>
  <c r="AE17" i="4"/>
  <c r="AE46" i="4"/>
  <c r="AE72" i="4"/>
  <c r="AE15" i="4"/>
  <c r="AE44" i="4"/>
  <c r="AE31" i="4"/>
  <c r="AE30" i="4"/>
  <c r="AE62" i="4"/>
  <c r="AE27" i="4"/>
  <c r="AE49" i="4"/>
  <c r="AE68" i="4"/>
  <c r="AE25" i="4"/>
  <c r="AE85" i="4"/>
  <c r="AE34" i="4"/>
  <c r="AE9" i="4"/>
  <c r="AE54" i="4"/>
  <c r="AE77" i="4"/>
  <c r="AE92" i="4"/>
  <c r="AE63" i="4"/>
  <c r="AE90" i="4"/>
  <c r="AE35" i="4"/>
  <c r="AE66" i="4"/>
  <c r="AE53" i="4"/>
  <c r="AE32" i="4"/>
  <c r="AE76" i="4"/>
  <c r="AE91" i="4"/>
  <c r="AE78" i="4"/>
  <c r="AE39" i="4"/>
  <c r="AE16" i="4"/>
  <c r="AE50" i="4"/>
  <c r="AE13" i="4"/>
  <c r="AE38" i="4"/>
  <c r="AE81" i="4"/>
  <c r="AE26" i="4"/>
  <c r="AE75" i="4"/>
  <c r="AE48" i="4"/>
  <c r="AE67" i="4"/>
  <c r="AE14" i="4"/>
  <c r="AE47" i="4"/>
  <c r="AE82" i="4"/>
  <c r="AE84" i="4"/>
  <c r="AE37" i="4"/>
  <c r="AE60" i="4"/>
  <c r="AE80" i="4"/>
  <c r="AE45" i="4"/>
  <c r="AE3" i="4"/>
  <c r="AE42" i="4"/>
  <c r="AE61" i="4"/>
  <c r="AE55" i="4" l="1"/>
  <c r="AC57" i="4"/>
  <c r="AE57" i="4"/>
  <c r="AC59" i="4"/>
  <c r="AE59" i="4"/>
  <c r="AE56" i="4"/>
  <c r="AC56" i="4"/>
  <c r="AE58" i="4"/>
  <c r="AC58" i="4"/>
  <c r="AC55" i="4"/>
  <c r="Y24" i="4"/>
  <c r="AE96" i="4" l="1"/>
  <c r="Y2" i="4"/>
  <c r="Y95" i="4"/>
  <c r="AC24" i="4"/>
  <c r="AE24" i="4"/>
  <c r="AE95" i="4" s="1"/>
  <c r="AG4" i="4" l="1"/>
  <c r="AG8" i="4"/>
  <c r="AG12" i="4"/>
  <c r="AB12" i="4" s="1"/>
  <c r="AM12" i="4" s="1"/>
  <c r="AG16" i="4"/>
  <c r="AB16" i="4" s="1"/>
  <c r="AM16" i="4" s="1"/>
  <c r="AG20" i="4"/>
  <c r="AG24" i="4"/>
  <c r="AB24" i="4" s="1"/>
  <c r="AM24" i="4" s="1"/>
  <c r="AG28" i="4"/>
  <c r="AB28" i="4" s="1"/>
  <c r="AM28" i="4" s="1"/>
  <c r="AG32" i="4"/>
  <c r="AB32" i="4" s="1"/>
  <c r="AM32" i="4" s="1"/>
  <c r="AG36" i="4"/>
  <c r="AG40" i="4"/>
  <c r="AG44" i="4"/>
  <c r="AB44" i="4" s="1"/>
  <c r="AM44" i="4" s="1"/>
  <c r="AG48" i="4"/>
  <c r="AB48" i="4" s="1"/>
  <c r="AM48" i="4" s="1"/>
  <c r="AG52" i="4"/>
  <c r="AG56" i="4"/>
  <c r="AB56" i="4" s="1"/>
  <c r="AM56" i="4" s="1"/>
  <c r="AG60" i="4"/>
  <c r="AB60" i="4" s="1"/>
  <c r="AM60" i="4" s="1"/>
  <c r="AG64" i="4"/>
  <c r="AB64" i="4" s="1"/>
  <c r="AM64" i="4" s="1"/>
  <c r="AG68" i="4"/>
  <c r="AG72" i="4"/>
  <c r="AB72" i="4" s="1"/>
  <c r="AM72" i="4" s="1"/>
  <c r="AG76" i="4"/>
  <c r="AB76" i="4" s="1"/>
  <c r="AM76" i="4" s="1"/>
  <c r="AG80" i="4"/>
  <c r="AB80" i="4" s="1"/>
  <c r="AM80" i="4" s="1"/>
  <c r="AG84" i="4"/>
  <c r="AG88" i="4"/>
  <c r="AB88" i="4" s="1"/>
  <c r="AM88" i="4" s="1"/>
  <c r="AG90" i="4"/>
  <c r="AB90" i="4" s="1"/>
  <c r="AM90" i="4" s="1"/>
  <c r="AG5" i="4"/>
  <c r="AB5" i="4" s="1"/>
  <c r="AM5" i="4" s="1"/>
  <c r="AG9" i="4"/>
  <c r="AG13" i="4"/>
  <c r="AB13" i="4" s="1"/>
  <c r="AM13" i="4" s="1"/>
  <c r="AG17" i="4"/>
  <c r="AB17" i="4" s="1"/>
  <c r="AM17" i="4" s="1"/>
  <c r="AG21" i="4"/>
  <c r="AB21" i="4" s="1"/>
  <c r="AM21" i="4" s="1"/>
  <c r="AG25" i="4"/>
  <c r="AG29" i="4"/>
  <c r="AB29" i="4" s="1"/>
  <c r="AM29" i="4" s="1"/>
  <c r="AG33" i="4"/>
  <c r="AB33" i="4" s="1"/>
  <c r="AM33" i="4" s="1"/>
  <c r="AG37" i="4"/>
  <c r="AB37" i="4" s="1"/>
  <c r="AM37" i="4" s="1"/>
  <c r="AG41" i="4"/>
  <c r="AB41" i="4" s="1"/>
  <c r="AM41" i="4" s="1"/>
  <c r="AG45" i="4"/>
  <c r="AB45" i="4" s="1"/>
  <c r="AM45" i="4" s="1"/>
  <c r="AG49" i="4"/>
  <c r="AB49" i="4" s="1"/>
  <c r="AM49" i="4" s="1"/>
  <c r="AG53" i="4"/>
  <c r="AB53" i="4" s="1"/>
  <c r="AM53" i="4" s="1"/>
  <c r="AG57" i="4"/>
  <c r="AG61" i="4"/>
  <c r="AB61" i="4" s="1"/>
  <c r="AM61" i="4" s="1"/>
  <c r="AG65" i="4"/>
  <c r="AB65" i="4" s="1"/>
  <c r="AM65" i="4" s="1"/>
  <c r="AG69" i="4"/>
  <c r="AB69" i="4" s="1"/>
  <c r="AM69" i="4" s="1"/>
  <c r="AG73" i="4"/>
  <c r="AG77" i="4"/>
  <c r="AB77" i="4" s="1"/>
  <c r="AM77" i="4" s="1"/>
  <c r="AG81" i="4"/>
  <c r="AB81" i="4" s="1"/>
  <c r="AM81" i="4" s="1"/>
  <c r="AG85" i="4"/>
  <c r="AB85" i="4" s="1"/>
  <c r="AM85" i="4" s="1"/>
  <c r="AG89" i="4"/>
  <c r="AG91" i="4"/>
  <c r="AB91" i="4" s="1"/>
  <c r="AM91" i="4" s="1"/>
  <c r="AF4" i="4"/>
  <c r="AG6" i="4"/>
  <c r="AB6" i="4" s="1"/>
  <c r="AM6" i="4" s="1"/>
  <c r="AG10" i="4"/>
  <c r="AG14" i="4"/>
  <c r="AB14" i="4" s="1"/>
  <c r="AM14" i="4" s="1"/>
  <c r="AG18" i="4"/>
  <c r="AB18" i="4" s="1"/>
  <c r="AM18" i="4" s="1"/>
  <c r="AG22" i="4"/>
  <c r="AB22" i="4" s="1"/>
  <c r="AM22" i="4" s="1"/>
  <c r="AG26" i="4"/>
  <c r="AG30" i="4"/>
  <c r="AB30" i="4" s="1"/>
  <c r="AM30" i="4" s="1"/>
  <c r="AG34" i="4"/>
  <c r="AB34" i="4" s="1"/>
  <c r="AM34" i="4" s="1"/>
  <c r="AG38" i="4"/>
  <c r="AB38" i="4" s="1"/>
  <c r="AM38" i="4" s="1"/>
  <c r="AG42" i="4"/>
  <c r="AB42" i="4" s="1"/>
  <c r="AM42" i="4" s="1"/>
  <c r="AG46" i="4"/>
  <c r="AB46" i="4" s="1"/>
  <c r="AM46" i="4" s="1"/>
  <c r="AG50" i="4"/>
  <c r="AB50" i="4" s="1"/>
  <c r="AM50" i="4" s="1"/>
  <c r="AG54" i="4"/>
  <c r="AB54" i="4" s="1"/>
  <c r="AM54" i="4" s="1"/>
  <c r="AG58" i="4"/>
  <c r="AG62" i="4"/>
  <c r="AB62" i="4" s="1"/>
  <c r="AM62" i="4" s="1"/>
  <c r="AG66" i="4"/>
  <c r="AB66" i="4" s="1"/>
  <c r="AM66" i="4" s="1"/>
  <c r="AG70" i="4"/>
  <c r="AB70" i="4" s="1"/>
  <c r="AM70" i="4" s="1"/>
  <c r="AG74" i="4"/>
  <c r="AG78" i="4"/>
  <c r="AB78" i="4" s="1"/>
  <c r="AM78" i="4" s="1"/>
  <c r="AG82" i="4"/>
  <c r="AG86" i="4"/>
  <c r="AB86" i="4" s="1"/>
  <c r="AM86" i="4" s="1"/>
  <c r="AG92" i="4"/>
  <c r="AG3" i="4"/>
  <c r="AB3" i="4" s="1"/>
  <c r="AG7" i="4"/>
  <c r="AB7" i="4" s="1"/>
  <c r="AM7" i="4" s="1"/>
  <c r="AG11" i="4"/>
  <c r="AB11" i="4" s="1"/>
  <c r="AM11" i="4" s="1"/>
  <c r="AG15" i="4"/>
  <c r="AG19" i="4"/>
  <c r="AG23" i="4"/>
  <c r="AB23" i="4" s="1"/>
  <c r="AM23" i="4" s="1"/>
  <c r="AG27" i="4"/>
  <c r="AB27" i="4" s="1"/>
  <c r="AM27" i="4" s="1"/>
  <c r="AG31" i="4"/>
  <c r="AG35" i="4"/>
  <c r="AB35" i="4" s="1"/>
  <c r="AM35" i="4" s="1"/>
  <c r="AG39" i="4"/>
  <c r="AB39" i="4" s="1"/>
  <c r="AM39" i="4" s="1"/>
  <c r="AG43" i="4"/>
  <c r="AB43" i="4" s="1"/>
  <c r="AM43" i="4" s="1"/>
  <c r="AG47" i="4"/>
  <c r="AG51" i="4"/>
  <c r="AB51" i="4" s="1"/>
  <c r="AM51" i="4" s="1"/>
  <c r="AG55" i="4"/>
  <c r="AB55" i="4" s="1"/>
  <c r="AM55" i="4" s="1"/>
  <c r="AG59" i="4"/>
  <c r="AB59" i="4" s="1"/>
  <c r="AM59" i="4" s="1"/>
  <c r="AG63" i="4"/>
  <c r="AG67" i="4"/>
  <c r="AB67" i="4" s="1"/>
  <c r="AM67" i="4" s="1"/>
  <c r="AG71" i="4"/>
  <c r="AB71" i="4" s="1"/>
  <c r="AM71" i="4" s="1"/>
  <c r="AG75" i="4"/>
  <c r="AB75" i="4" s="1"/>
  <c r="AM75" i="4" s="1"/>
  <c r="AG79" i="4"/>
  <c r="AB79" i="4" s="1"/>
  <c r="AM79" i="4" s="1"/>
  <c r="AG83" i="4"/>
  <c r="AB83" i="4" s="1"/>
  <c r="AM83" i="4" s="1"/>
  <c r="AG87" i="4"/>
  <c r="AB87" i="4" s="1"/>
  <c r="AM87" i="4" s="1"/>
  <c r="AG2" i="4"/>
  <c r="AB2" i="4" s="1"/>
  <c r="AB15" i="4"/>
  <c r="AM15" i="4" s="1"/>
  <c r="AB19" i="4"/>
  <c r="AM19" i="4" s="1"/>
  <c r="AB31" i="4"/>
  <c r="AM31" i="4" s="1"/>
  <c r="AB47" i="4"/>
  <c r="AM47" i="4" s="1"/>
  <c r="AB63" i="4"/>
  <c r="AM63" i="4" s="1"/>
  <c r="AB4" i="4"/>
  <c r="AM4" i="4" s="1"/>
  <c r="AB8" i="4"/>
  <c r="AM8" i="4" s="1"/>
  <c r="AB20" i="4"/>
  <c r="AM20" i="4" s="1"/>
  <c r="AB36" i="4"/>
  <c r="AM36" i="4" s="1"/>
  <c r="AB40" i="4"/>
  <c r="AM40" i="4" s="1"/>
  <c r="AB52" i="4"/>
  <c r="AM52" i="4" s="1"/>
  <c r="AB68" i="4"/>
  <c r="AM68" i="4" s="1"/>
  <c r="AB84" i="4"/>
  <c r="AM84" i="4" s="1"/>
  <c r="AB57" i="4"/>
  <c r="AM57" i="4" s="1"/>
  <c r="AB10" i="4"/>
  <c r="AM10" i="4" s="1"/>
  <c r="AB26" i="4"/>
  <c r="AM26" i="4" s="1"/>
  <c r="AB58" i="4"/>
  <c r="AM58" i="4" s="1"/>
  <c r="AB74" i="4"/>
  <c r="AM74" i="4" s="1"/>
  <c r="AE2" i="4"/>
  <c r="AE94" i="4" s="1"/>
  <c r="Y97" i="4"/>
  <c r="Y94" i="4"/>
  <c r="AB9" i="4"/>
  <c r="AM9" i="4" s="1"/>
  <c r="AB25" i="4"/>
  <c r="AM25" i="4" s="1"/>
  <c r="AB73" i="4"/>
  <c r="AM73" i="4" s="1"/>
  <c r="AB89" i="4"/>
  <c r="AM89" i="4" s="1"/>
  <c r="AB92" i="4"/>
  <c r="AM92" i="4" s="1"/>
  <c r="AF5" i="4"/>
  <c r="AF9" i="4"/>
  <c r="AF13" i="4"/>
  <c r="AF17" i="4"/>
  <c r="AF21" i="4"/>
  <c r="AF25" i="4"/>
  <c r="AF29" i="4"/>
  <c r="AF33" i="4"/>
  <c r="AF37" i="4"/>
  <c r="AF41" i="4"/>
  <c r="AF45" i="4"/>
  <c r="AF49" i="4"/>
  <c r="AF53" i="4"/>
  <c r="AF57" i="4"/>
  <c r="AF61" i="4"/>
  <c r="AF65" i="4"/>
  <c r="AF69" i="4"/>
  <c r="AF73" i="4"/>
  <c r="AF77" i="4"/>
  <c r="AF81" i="4"/>
  <c r="AF85" i="4"/>
  <c r="AF89" i="4"/>
  <c r="AF91" i="4"/>
  <c r="AF20" i="4"/>
  <c r="AF52" i="4"/>
  <c r="AF72" i="4"/>
  <c r="AF84" i="4"/>
  <c r="AF6" i="4"/>
  <c r="AA6" i="4" s="1"/>
  <c r="AL6" i="4" s="1"/>
  <c r="AF10" i="4"/>
  <c r="AF14" i="4"/>
  <c r="AF18" i="4"/>
  <c r="AF22" i="4"/>
  <c r="AF26" i="4"/>
  <c r="AF30" i="4"/>
  <c r="AF34" i="4"/>
  <c r="AF38" i="4"/>
  <c r="AF42" i="4"/>
  <c r="AF46" i="4"/>
  <c r="AF50" i="4"/>
  <c r="AF54" i="4"/>
  <c r="AF58" i="4"/>
  <c r="AF62" i="4"/>
  <c r="AF66" i="4"/>
  <c r="AF70" i="4"/>
  <c r="AF74" i="4"/>
  <c r="AF78" i="4"/>
  <c r="AF82" i="4"/>
  <c r="AA82" i="4" s="1"/>
  <c r="AF86" i="4"/>
  <c r="AF92" i="4"/>
  <c r="AF12" i="4"/>
  <c r="AF24" i="4"/>
  <c r="AF32" i="4"/>
  <c r="AF44" i="4"/>
  <c r="AF56" i="4"/>
  <c r="AF64" i="4"/>
  <c r="AF76" i="4"/>
  <c r="AF88" i="4"/>
  <c r="AF3" i="4"/>
  <c r="AA3" i="4" s="1"/>
  <c r="AF7" i="4"/>
  <c r="AA7" i="4" s="1"/>
  <c r="AL7" i="4" s="1"/>
  <c r="AF11" i="4"/>
  <c r="AF15" i="4"/>
  <c r="AF19" i="4"/>
  <c r="AF23" i="4"/>
  <c r="AA23" i="4" s="1"/>
  <c r="AL23" i="4" s="1"/>
  <c r="AF27" i="4"/>
  <c r="AF31" i="4"/>
  <c r="AF35" i="4"/>
  <c r="AF39" i="4"/>
  <c r="AF43" i="4"/>
  <c r="AF47" i="4"/>
  <c r="AF51" i="4"/>
  <c r="AF55" i="4"/>
  <c r="AF59" i="4"/>
  <c r="AF63" i="4"/>
  <c r="AF67" i="4"/>
  <c r="AF71" i="4"/>
  <c r="AF75" i="4"/>
  <c r="AF79" i="4"/>
  <c r="AF83" i="4"/>
  <c r="AF87" i="4"/>
  <c r="AF2" i="4"/>
  <c r="AF94" i="4" s="1"/>
  <c r="AF8" i="4"/>
  <c r="AF16" i="4"/>
  <c r="AF28" i="4"/>
  <c r="AF36" i="4"/>
  <c r="AF40" i="4"/>
  <c r="AF48" i="4"/>
  <c r="AF60" i="4"/>
  <c r="AF68" i="4"/>
  <c r="AF80" i="4"/>
  <c r="AF90" i="4"/>
  <c r="AG94" i="4" l="1"/>
  <c r="AE97" i="4"/>
  <c r="AB82" i="4"/>
  <c r="AM82" i="4" s="1"/>
  <c r="AJ7" i="4"/>
  <c r="AK7" i="4" s="1"/>
  <c r="AJ6" i="4"/>
  <c r="AK6" i="4" s="1"/>
  <c r="AA43" i="4"/>
  <c r="AL43" i="4" s="1"/>
  <c r="AJ43" i="4" s="1"/>
  <c r="AK43" i="4" s="1"/>
  <c r="AA76" i="4"/>
  <c r="AL76" i="4" s="1"/>
  <c r="AJ76" i="4" s="1"/>
  <c r="AK76" i="4" s="1"/>
  <c r="AA92" i="4"/>
  <c r="AL92" i="4" s="1"/>
  <c r="AJ92" i="4" s="1"/>
  <c r="AK92" i="4" s="1"/>
  <c r="AA46" i="4"/>
  <c r="AL46" i="4" s="1"/>
  <c r="AJ46" i="4" s="1"/>
  <c r="AK46" i="4" s="1"/>
  <c r="AA72" i="4"/>
  <c r="AL72" i="4" s="1"/>
  <c r="AJ72" i="4" s="1"/>
  <c r="AK72" i="4" s="1"/>
  <c r="AA57" i="4"/>
  <c r="AL57" i="4" s="1"/>
  <c r="AJ57" i="4" s="1"/>
  <c r="AK57" i="4" s="1"/>
  <c r="AA9" i="4"/>
  <c r="AL9" i="4" s="1"/>
  <c r="AJ9" i="4" s="1"/>
  <c r="AK9" i="4" s="1"/>
  <c r="AM2" i="4"/>
  <c r="AM94" i="4" s="1"/>
  <c r="AA90" i="4"/>
  <c r="AL90" i="4" s="1"/>
  <c r="AJ90" i="4" s="1"/>
  <c r="AK90" i="4" s="1"/>
  <c r="AA48" i="4"/>
  <c r="AL48" i="4" s="1"/>
  <c r="AJ48" i="4" s="1"/>
  <c r="AK48" i="4" s="1"/>
  <c r="AA16" i="4"/>
  <c r="AL16" i="4" s="1"/>
  <c r="AJ16" i="4" s="1"/>
  <c r="AK16" i="4" s="1"/>
  <c r="AA87" i="4"/>
  <c r="AL87" i="4" s="1"/>
  <c r="AJ87" i="4" s="1"/>
  <c r="AK87" i="4" s="1"/>
  <c r="AA71" i="4"/>
  <c r="AL71" i="4" s="1"/>
  <c r="AJ71" i="4" s="1"/>
  <c r="AK71" i="4" s="1"/>
  <c r="AA55" i="4"/>
  <c r="AL55" i="4" s="1"/>
  <c r="AJ55" i="4" s="1"/>
  <c r="AK55" i="4" s="1"/>
  <c r="AA39" i="4"/>
  <c r="AL39" i="4" s="1"/>
  <c r="AJ39" i="4" s="1"/>
  <c r="AK39" i="4" s="1"/>
  <c r="AJ23" i="4"/>
  <c r="AK23" i="4" s="1"/>
  <c r="AA64" i="4"/>
  <c r="AL64" i="4" s="1"/>
  <c r="AJ64" i="4" s="1"/>
  <c r="AK64" i="4" s="1"/>
  <c r="AA24" i="4"/>
  <c r="AA74" i="4"/>
  <c r="AL74" i="4" s="1"/>
  <c r="AJ74" i="4" s="1"/>
  <c r="AK74" i="4" s="1"/>
  <c r="AA58" i="4"/>
  <c r="AL58" i="4" s="1"/>
  <c r="AJ58" i="4" s="1"/>
  <c r="AK58" i="4" s="1"/>
  <c r="AA42" i="4"/>
  <c r="AL42" i="4" s="1"/>
  <c r="AJ42" i="4" s="1"/>
  <c r="AK42" i="4" s="1"/>
  <c r="AA26" i="4"/>
  <c r="AL26" i="4" s="1"/>
  <c r="AJ26" i="4" s="1"/>
  <c r="AK26" i="4" s="1"/>
  <c r="AA10" i="4"/>
  <c r="AL10" i="4" s="1"/>
  <c r="AJ10" i="4" s="1"/>
  <c r="AK10" i="4" s="1"/>
  <c r="AA52" i="4"/>
  <c r="AL52" i="4" s="1"/>
  <c r="AJ52" i="4" s="1"/>
  <c r="AK52" i="4" s="1"/>
  <c r="AA85" i="4"/>
  <c r="AL85" i="4" s="1"/>
  <c r="AJ85" i="4" s="1"/>
  <c r="AK85" i="4" s="1"/>
  <c r="AA69" i="4"/>
  <c r="AL69" i="4" s="1"/>
  <c r="AJ69" i="4" s="1"/>
  <c r="AK69" i="4" s="1"/>
  <c r="AA53" i="4"/>
  <c r="AL53" i="4" s="1"/>
  <c r="AJ53" i="4" s="1"/>
  <c r="AK53" i="4" s="1"/>
  <c r="AA37" i="4"/>
  <c r="AL37" i="4" s="1"/>
  <c r="AJ37" i="4" s="1"/>
  <c r="AK37" i="4" s="1"/>
  <c r="AA21" i="4"/>
  <c r="AL21" i="4" s="1"/>
  <c r="AJ21" i="4" s="1"/>
  <c r="AK21" i="4" s="1"/>
  <c r="AA5" i="4"/>
  <c r="AL5" i="4" s="1"/>
  <c r="AJ5" i="4" s="1"/>
  <c r="AK5" i="4" s="1"/>
  <c r="AA60" i="4"/>
  <c r="AL60" i="4" s="1"/>
  <c r="AJ60" i="4" s="1"/>
  <c r="AK60" i="4" s="1"/>
  <c r="AA75" i="4"/>
  <c r="AL75" i="4" s="1"/>
  <c r="AJ75" i="4" s="1"/>
  <c r="AK75" i="4" s="1"/>
  <c r="AA27" i="4"/>
  <c r="AL27" i="4" s="1"/>
  <c r="AJ27" i="4" s="1"/>
  <c r="AK27" i="4" s="1"/>
  <c r="AA32" i="4"/>
  <c r="AL32" i="4" s="1"/>
  <c r="AJ32" i="4" s="1"/>
  <c r="AK32" i="4" s="1"/>
  <c r="AA78" i="4"/>
  <c r="AL78" i="4" s="1"/>
  <c r="AJ78" i="4" s="1"/>
  <c r="AK78" i="4" s="1"/>
  <c r="AA30" i="4"/>
  <c r="AL30" i="4" s="1"/>
  <c r="AJ30" i="4" s="1"/>
  <c r="AK30" i="4" s="1"/>
  <c r="AA89" i="4"/>
  <c r="AL89" i="4" s="1"/>
  <c r="AJ89" i="4" s="1"/>
  <c r="AK89" i="4" s="1"/>
  <c r="AA41" i="4"/>
  <c r="AL41" i="4" s="1"/>
  <c r="AJ41" i="4" s="1"/>
  <c r="AK41" i="4" s="1"/>
  <c r="AA80" i="4"/>
  <c r="AL80" i="4" s="1"/>
  <c r="AJ80" i="4" s="1"/>
  <c r="AK80" i="4" s="1"/>
  <c r="AA40" i="4"/>
  <c r="AL40" i="4" s="1"/>
  <c r="AJ40" i="4" s="1"/>
  <c r="AK40" i="4" s="1"/>
  <c r="AA83" i="4"/>
  <c r="AL83" i="4" s="1"/>
  <c r="AJ83" i="4" s="1"/>
  <c r="AK83" i="4" s="1"/>
  <c r="AA67" i="4"/>
  <c r="AL67" i="4" s="1"/>
  <c r="AJ67" i="4" s="1"/>
  <c r="AK67" i="4" s="1"/>
  <c r="AA51" i="4"/>
  <c r="AL51" i="4" s="1"/>
  <c r="AJ51" i="4" s="1"/>
  <c r="AK51" i="4" s="1"/>
  <c r="AA35" i="4"/>
  <c r="AL35" i="4" s="1"/>
  <c r="AJ35" i="4" s="1"/>
  <c r="AK35" i="4" s="1"/>
  <c r="AA19" i="4"/>
  <c r="AL19" i="4" s="1"/>
  <c r="AJ19" i="4" s="1"/>
  <c r="AK19" i="4" s="1"/>
  <c r="AA56" i="4"/>
  <c r="AL56" i="4" s="1"/>
  <c r="AJ56" i="4" s="1"/>
  <c r="AK56" i="4" s="1"/>
  <c r="AA12" i="4"/>
  <c r="AL12" i="4" s="1"/>
  <c r="AJ12" i="4" s="1"/>
  <c r="AK12" i="4" s="1"/>
  <c r="AA86" i="4"/>
  <c r="AL86" i="4" s="1"/>
  <c r="AJ86" i="4" s="1"/>
  <c r="AK86" i="4" s="1"/>
  <c r="AA70" i="4"/>
  <c r="AL70" i="4" s="1"/>
  <c r="AJ70" i="4" s="1"/>
  <c r="AK70" i="4" s="1"/>
  <c r="AA54" i="4"/>
  <c r="AL54" i="4" s="1"/>
  <c r="AJ54" i="4" s="1"/>
  <c r="AK54" i="4" s="1"/>
  <c r="AA38" i="4"/>
  <c r="AL38" i="4" s="1"/>
  <c r="AJ38" i="4" s="1"/>
  <c r="AK38" i="4" s="1"/>
  <c r="AA22" i="4"/>
  <c r="AL22" i="4" s="1"/>
  <c r="AJ22" i="4" s="1"/>
  <c r="AK22" i="4" s="1"/>
  <c r="AA28" i="4"/>
  <c r="AL28" i="4" s="1"/>
  <c r="AJ28" i="4" s="1"/>
  <c r="AK28" i="4" s="1"/>
  <c r="AA59" i="4"/>
  <c r="AL59" i="4" s="1"/>
  <c r="AJ59" i="4" s="1"/>
  <c r="AK59" i="4" s="1"/>
  <c r="AA11" i="4"/>
  <c r="AL11" i="4" s="1"/>
  <c r="AJ11" i="4" s="1"/>
  <c r="AK11" i="4" s="1"/>
  <c r="AA62" i="4"/>
  <c r="AL62" i="4" s="1"/>
  <c r="AJ62" i="4" s="1"/>
  <c r="AK62" i="4" s="1"/>
  <c r="AA14" i="4"/>
  <c r="AL14" i="4" s="1"/>
  <c r="AJ14" i="4" s="1"/>
  <c r="AK14" i="4" s="1"/>
  <c r="AA73" i="4"/>
  <c r="AL73" i="4" s="1"/>
  <c r="AJ73" i="4" s="1"/>
  <c r="AK73" i="4" s="1"/>
  <c r="AA25" i="4"/>
  <c r="AL25" i="4" s="1"/>
  <c r="AJ25" i="4" s="1"/>
  <c r="AK25" i="4" s="1"/>
  <c r="AA8" i="4"/>
  <c r="AL8" i="4" s="1"/>
  <c r="AJ8" i="4" s="1"/>
  <c r="AK8" i="4" s="1"/>
  <c r="AA20" i="4"/>
  <c r="AL20" i="4" s="1"/>
  <c r="AJ20" i="4" s="1"/>
  <c r="AK20" i="4" s="1"/>
  <c r="AA81" i="4"/>
  <c r="AL81" i="4" s="1"/>
  <c r="AJ81" i="4" s="1"/>
  <c r="AK81" i="4" s="1"/>
  <c r="AA65" i="4"/>
  <c r="AL65" i="4" s="1"/>
  <c r="AJ65" i="4" s="1"/>
  <c r="AK65" i="4" s="1"/>
  <c r="AA49" i="4"/>
  <c r="AL49" i="4" s="1"/>
  <c r="AJ49" i="4" s="1"/>
  <c r="AK49" i="4" s="1"/>
  <c r="AA33" i="4"/>
  <c r="AL33" i="4" s="1"/>
  <c r="AJ33" i="4" s="1"/>
  <c r="AK33" i="4" s="1"/>
  <c r="AA17" i="4"/>
  <c r="AL17" i="4" s="1"/>
  <c r="AJ17" i="4" s="1"/>
  <c r="AK17" i="4" s="1"/>
  <c r="AA68" i="4"/>
  <c r="AL68" i="4" s="1"/>
  <c r="AJ68" i="4" s="1"/>
  <c r="AK68" i="4" s="1"/>
  <c r="AA36" i="4"/>
  <c r="AL36" i="4" s="1"/>
  <c r="AJ36" i="4" s="1"/>
  <c r="AK36" i="4" s="1"/>
  <c r="AA79" i="4"/>
  <c r="AL79" i="4" s="1"/>
  <c r="AJ79" i="4" s="1"/>
  <c r="AK79" i="4" s="1"/>
  <c r="AA63" i="4"/>
  <c r="AL63" i="4" s="1"/>
  <c r="AJ63" i="4" s="1"/>
  <c r="AK63" i="4" s="1"/>
  <c r="AA47" i="4"/>
  <c r="AL47" i="4" s="1"/>
  <c r="AJ47" i="4" s="1"/>
  <c r="AK47" i="4" s="1"/>
  <c r="AA31" i="4"/>
  <c r="AL31" i="4" s="1"/>
  <c r="AJ31" i="4" s="1"/>
  <c r="AK31" i="4" s="1"/>
  <c r="AA15" i="4"/>
  <c r="AL15" i="4" s="1"/>
  <c r="AJ15" i="4" s="1"/>
  <c r="AK15" i="4" s="1"/>
  <c r="AA88" i="4"/>
  <c r="AL88" i="4" s="1"/>
  <c r="AJ88" i="4" s="1"/>
  <c r="AK88" i="4" s="1"/>
  <c r="AA44" i="4"/>
  <c r="AL44" i="4" s="1"/>
  <c r="AJ44" i="4" s="1"/>
  <c r="AK44" i="4" s="1"/>
  <c r="AL82" i="4"/>
  <c r="AA66" i="4"/>
  <c r="AL66" i="4" s="1"/>
  <c r="AJ66" i="4" s="1"/>
  <c r="AK66" i="4" s="1"/>
  <c r="AA50" i="4"/>
  <c r="AL50" i="4" s="1"/>
  <c r="AJ50" i="4" s="1"/>
  <c r="AK50" i="4" s="1"/>
  <c r="AA34" i="4"/>
  <c r="AL34" i="4" s="1"/>
  <c r="AJ34" i="4" s="1"/>
  <c r="AK34" i="4" s="1"/>
  <c r="AA18" i="4"/>
  <c r="AL18" i="4" s="1"/>
  <c r="AJ18" i="4" s="1"/>
  <c r="AK18" i="4" s="1"/>
  <c r="AA84" i="4"/>
  <c r="AL84" i="4" s="1"/>
  <c r="AJ84" i="4" s="1"/>
  <c r="AK84" i="4" s="1"/>
  <c r="AA91" i="4"/>
  <c r="AL91" i="4" s="1"/>
  <c r="AJ91" i="4" s="1"/>
  <c r="AK91" i="4" s="1"/>
  <c r="AA77" i="4"/>
  <c r="AL77" i="4" s="1"/>
  <c r="AJ77" i="4" s="1"/>
  <c r="AK77" i="4" s="1"/>
  <c r="AA61" i="4"/>
  <c r="AL61" i="4" s="1"/>
  <c r="AJ61" i="4" s="1"/>
  <c r="AK61" i="4" s="1"/>
  <c r="AA45" i="4"/>
  <c r="AL45" i="4" s="1"/>
  <c r="AJ45" i="4" s="1"/>
  <c r="AK45" i="4" s="1"/>
  <c r="AA29" i="4"/>
  <c r="AL29" i="4" s="1"/>
  <c r="AJ29" i="4" s="1"/>
  <c r="AK29" i="4" s="1"/>
  <c r="AA13" i="4"/>
  <c r="AL13" i="4" s="1"/>
  <c r="AJ13" i="4" s="1"/>
  <c r="AK13" i="4" s="1"/>
  <c r="AF96" i="4"/>
  <c r="AA4" i="4"/>
  <c r="AL4" i="4" s="1"/>
  <c r="AA2" i="4"/>
  <c r="AA94" i="4" s="1"/>
  <c r="AG96" i="4"/>
  <c r="AG95" i="4"/>
  <c r="AG97" i="4" s="1"/>
  <c r="AF95" i="4"/>
  <c r="AF97" i="4" s="1"/>
  <c r="AM3" i="4"/>
  <c r="AM95" i="4" s="1"/>
  <c r="AB95" i="4"/>
  <c r="AL3" i="4"/>
  <c r="AB96" i="4" l="1"/>
  <c r="AM96" i="4"/>
  <c r="AJ82" i="4"/>
  <c r="AK82" i="4" s="1"/>
  <c r="AA96" i="4"/>
  <c r="AB94" i="4"/>
  <c r="AL96" i="4"/>
  <c r="AM97" i="4"/>
  <c r="AA95" i="4"/>
  <c r="AA97" i="4" s="1"/>
  <c r="AL24" i="4"/>
  <c r="AJ24" i="4" s="1"/>
  <c r="AK24" i="4" s="1"/>
  <c r="AL2" i="4"/>
  <c r="AJ3" i="4"/>
  <c r="AJ2" i="4" l="1"/>
  <c r="AJ94" i="4" s="1"/>
  <c r="AL94" i="4"/>
  <c r="AJ4" i="4"/>
  <c r="AJ95" i="4"/>
  <c r="AL95" i="4"/>
  <c r="AL97" i="4" s="1"/>
  <c r="AK3" i="4"/>
  <c r="AK95" i="4" s="1"/>
  <c r="AK2" i="4" l="1"/>
  <c r="AK94" i="4" s="1"/>
  <c r="AJ97" i="4"/>
  <c r="AJ96" i="4"/>
  <c r="AK4" i="4"/>
  <c r="AK96" i="4" s="1"/>
  <c r="AK97" i="4" l="1"/>
</calcChain>
</file>

<file path=xl/sharedStrings.xml><?xml version="1.0" encoding="utf-8"?>
<sst xmlns="http://schemas.openxmlformats.org/spreadsheetml/2006/main" count="977" uniqueCount="252">
  <si>
    <t>TOTAL</t>
  </si>
  <si>
    <t>AGROPECUARIO</t>
  </si>
  <si>
    <t>BASICO</t>
  </si>
  <si>
    <t>DE LA SALUD</t>
  </si>
  <si>
    <t>INGENIERIA</t>
  </si>
  <si>
    <t>ENSEÑANZA MEDIA</t>
  </si>
  <si>
    <t>Total</t>
  </si>
  <si>
    <t>DOC. EN PSICOLOGIA (TRAD)</t>
  </si>
  <si>
    <t>MAESTRIA EN ARTE</t>
  </si>
  <si>
    <t>MAESTRIA IMPUESTOS</t>
  </si>
  <si>
    <t>MAESTRIA INGENIERIA CIVIL</t>
  </si>
  <si>
    <t>ADMON DE EMPRESAS</t>
  </si>
  <si>
    <t>ADMON DE PROD Y SERV</t>
  </si>
  <si>
    <t>ADMON FINANCIERA</t>
  </si>
  <si>
    <t>AGRONEGOCIOS</t>
  </si>
  <si>
    <t>ANALISIS QUIMICO BIO</t>
  </si>
  <si>
    <t>ARQUITECTURA</t>
  </si>
  <si>
    <t>ARTES ESCENICAS</t>
  </si>
  <si>
    <t>ASESORIA PSICOPEDAG</t>
  </si>
  <si>
    <t>BIOLOGIA</t>
  </si>
  <si>
    <t>BIOTECNOLOGIA</t>
  </si>
  <si>
    <t>C DEL ARTE Y G CULTU</t>
  </si>
  <si>
    <t>CIENCIAS AMBIENTALES</t>
  </si>
  <si>
    <t>CIENCIAS POLITICAS</t>
  </si>
  <si>
    <t>COMERCIO ELECTRONICO</t>
  </si>
  <si>
    <t>COMUNIC E INFORMACIO</t>
  </si>
  <si>
    <t>COMUNIC ORGANIZACION</t>
  </si>
  <si>
    <t>CONTADOR PUBLICO</t>
  </si>
  <si>
    <t>CULTURA FISICA Y DEP</t>
  </si>
  <si>
    <t>DERECHO</t>
  </si>
  <si>
    <t>DISEÑO DE INTERIORES</t>
  </si>
  <si>
    <t>DISEÑO DE MODA EN IN</t>
  </si>
  <si>
    <t>DISEÑO GRAFICO</t>
  </si>
  <si>
    <t>DISEÑO INDUSTRIAL</t>
  </si>
  <si>
    <t>ECONOMIA</t>
  </si>
  <si>
    <t>ELECTRONICA</t>
  </si>
  <si>
    <t>ENFERMERIA</t>
  </si>
  <si>
    <t>ENSEÑANZA DEL INGLES</t>
  </si>
  <si>
    <t>ESTOMATOLOGIA</t>
  </si>
  <si>
    <t>FILOSOFIA</t>
  </si>
  <si>
    <t>GESTION TURISTICA</t>
  </si>
  <si>
    <t>HISTORIA</t>
  </si>
  <si>
    <t>ING AGROINDUSTRIAL</t>
  </si>
  <si>
    <t>ING BIOQUIMICA</t>
  </si>
  <si>
    <t>ING IND ESTADISTICO</t>
  </si>
  <si>
    <t>ING. AGRONOMO</t>
  </si>
  <si>
    <t>ING. AUTOMOTRIZ</t>
  </si>
  <si>
    <t>ING. BIOMEDICA</t>
  </si>
  <si>
    <t>ING. EN ROBOTICA</t>
  </si>
  <si>
    <t>INGENIERIA CIVIL</t>
  </si>
  <si>
    <t>LETRAS HISPANICAS</t>
  </si>
  <si>
    <t>MATEMATICAS  APLICAD</t>
  </si>
  <si>
    <t>MERCADOTECNIA</t>
  </si>
  <si>
    <t>MUSICA</t>
  </si>
  <si>
    <t>NUTRICION</t>
  </si>
  <si>
    <t>OPTOMETRIA</t>
  </si>
  <si>
    <t>PSICOLOGIA</t>
  </si>
  <si>
    <t>RELACIONES INDUSTRIA</t>
  </si>
  <si>
    <t>SALUD PUBLICA</t>
  </si>
  <si>
    <t>SOCIOLOGIA</t>
  </si>
  <si>
    <t xml:space="preserve">TECNOLOGIAS D INFOR </t>
  </si>
  <si>
    <t>TERAPIA FISICA</t>
  </si>
  <si>
    <t>TRABAJO SOCIAL</t>
  </si>
  <si>
    <t>URBANISMO</t>
  </si>
  <si>
    <t>BACHILLERATO</t>
  </si>
  <si>
    <t>BACH. INTERNACIONAL</t>
  </si>
  <si>
    <t>GASTO ALUMNO DIRECTO (Sueldos Docentes)</t>
  </si>
  <si>
    <t>GASTO  DIRECTO (Sueldos Docentes)</t>
  </si>
  <si>
    <t>GASTO INDIRECTO (Gasto Operacion)</t>
  </si>
  <si>
    <t>GASTO ALUMNO DIRECTO (Sueldos Admvo.)</t>
  </si>
  <si>
    <t>GASTO ALUMNO INDIRECTO (Gasto Operación Admon.)</t>
  </si>
  <si>
    <t>GASTO ALUMNO INDIRECTO (Gasto Operación Docente)</t>
  </si>
  <si>
    <t>GASTO DIRECTO (Sueldos Admvo.)</t>
  </si>
  <si>
    <t>GASTO DIRECTO</t>
  </si>
  <si>
    <t>GASTO INDIRECTO</t>
  </si>
  <si>
    <t>CENTRO PERTENECEN</t>
  </si>
  <si>
    <t>PROGRAMAS EDUCATIVOS</t>
  </si>
  <si>
    <t>COSTO ALUMNO</t>
  </si>
  <si>
    <t>MAESTRIA EN REHABILITACION VISUAL</t>
  </si>
  <si>
    <t>DOC. EN ESTUDIOS SOCIOCULTURALES (TRAD)</t>
  </si>
  <si>
    <t>ARTES CINEMATOGRÁFICAS Y AUDIOVISUALES</t>
  </si>
  <si>
    <t>ING. EN MANUFACTURA Y AUTOMATIZACIÓN INDUSTRIAL</t>
  </si>
  <si>
    <t>ING. EN ENERGÍAS RENOVABLES</t>
  </si>
  <si>
    <t>ING. EN DISEÑO MECÁNICO</t>
  </si>
  <si>
    <t>LOGÍSTICA EMPRESARIAL</t>
  </si>
  <si>
    <t xml:space="preserve"> </t>
  </si>
  <si>
    <t>DEL DISEÑO Y DE LA CONSTRUCCION</t>
  </si>
  <si>
    <t>ECONOMICAS Y ADMINISTRATIVAS</t>
  </si>
  <si>
    <t>EMPRESARIALES</t>
  </si>
  <si>
    <t>SOCIALES Y HUMANIDADES</t>
  </si>
  <si>
    <t>ESP EN EL USO DE TIC</t>
  </si>
  <si>
    <t>D C BIOLOGICAS</t>
  </si>
  <si>
    <t>ING AGRONOMO</t>
  </si>
  <si>
    <t>COMERCIO INTERNAC</t>
  </si>
  <si>
    <t>LOGISTICA EMPRESARIA</t>
  </si>
  <si>
    <t>C.C. AGROPECUARIAS</t>
  </si>
  <si>
    <t>C.C. BASICAS</t>
  </si>
  <si>
    <t>C.C. DE LA SALUD</t>
  </si>
  <si>
    <t>C.C. ECONOMICAS Y ADMINISTRATIVAS</t>
  </si>
  <si>
    <t>C.C. SOCIALES Y HUMANIDADES</t>
  </si>
  <si>
    <t>C. DE LAS ARTES Y LA CULTURA</t>
  </si>
  <si>
    <t>C.C. DE LA INGENIERIA</t>
  </si>
  <si>
    <t>C.C. EMPRESARIALES</t>
  </si>
  <si>
    <t>CENTRO DE CIENCIAS AGROPECUARIAS</t>
  </si>
  <si>
    <t>CENTRO DE CIENCIAS BASICAS</t>
  </si>
  <si>
    <t>CENTRO DE CIENCIAS DE LA INGENIERÍA</t>
  </si>
  <si>
    <t>CENTRO DE CIENCIAS DE LA SALUD</t>
  </si>
  <si>
    <t>CENTRO DE CIENCIAS DEL DISEÑO Y DE LA CONSTRUCCION</t>
  </si>
  <si>
    <t>CENTRO DE CIENCIAS ECONOMICAS Y ADMINISTRATIVAS</t>
  </si>
  <si>
    <t>CENTRO DE CIENCIAS EMPRESARIALES</t>
  </si>
  <si>
    <t>CENTRO DE CIENCIAS SOCIALES Y HUMANIDADES</t>
  </si>
  <si>
    <t>CENTRO DE EDUCACION MEDIA</t>
  </si>
  <si>
    <t>CENTRO DE LAS ARTES Y LA CULTURA</t>
  </si>
  <si>
    <t>D E SOCIOCULTURALES</t>
  </si>
  <si>
    <t>ARTES CINEMAT Y AUD</t>
  </si>
  <si>
    <t>D FRANCES Y ESPAÑOL</t>
  </si>
  <si>
    <t>D DEL INGLES</t>
  </si>
  <si>
    <t>ING EN ENERGIAS REN</t>
  </si>
  <si>
    <t>ING DIS MECANICO</t>
  </si>
  <si>
    <t>ING AUTOMOTRIZ</t>
  </si>
  <si>
    <t>ING BIOMEDICA</t>
  </si>
  <si>
    <t>ING EN ROBOTICA</t>
  </si>
  <si>
    <t>ING MANUF Y AUTO IND</t>
  </si>
  <si>
    <t>M INGENIERIA CIVIL</t>
  </si>
  <si>
    <t>M INV SOC Y HUMANIST</t>
  </si>
  <si>
    <t>M C A BIOTEC O TOXIC</t>
  </si>
  <si>
    <t>M INFORMATICA Y T C</t>
  </si>
  <si>
    <t>SISTEMAS COMPUTACION</t>
  </si>
  <si>
    <t>M C OPC COMP,MAT APL</t>
  </si>
  <si>
    <t>M C OPC AGR Y VETER</t>
  </si>
  <si>
    <t>COMPUTACION INTELIGE</t>
  </si>
  <si>
    <t>BACH INTERNACIONAL</t>
  </si>
  <si>
    <t>M EN DISEÑO INTEGRAL</t>
  </si>
  <si>
    <t>ADMON Y G FISC PYMES</t>
  </si>
  <si>
    <t>INF Y TEC COMPUTACIO</t>
  </si>
  <si>
    <t>M EN INV EDUCATIVA</t>
  </si>
  <si>
    <t>ING AGRONOMIA</t>
  </si>
  <si>
    <t>MEDICO VETERINARIO</t>
  </si>
  <si>
    <t>MEDICO CIRUJANO</t>
  </si>
  <si>
    <t>D C ADMINISTRATIVAS</t>
  </si>
  <si>
    <t>M EN VALUACION</t>
  </si>
  <si>
    <t>iNG AGROINDUSTRIAL</t>
  </si>
  <si>
    <t>M EN ARTE</t>
  </si>
  <si>
    <t>D EN PSICOLOGIA</t>
  </si>
  <si>
    <t>M EN REHAB VISUAL</t>
  </si>
  <si>
    <t>M EN ADMINISTRACION</t>
  </si>
  <si>
    <t>M EN IMPUESTOS</t>
  </si>
  <si>
    <t>MEDICO ESTOMATOLOGO</t>
  </si>
  <si>
    <t>TOTAL A-D 2014</t>
  </si>
  <si>
    <t>TOTAL E-J 2014</t>
  </si>
  <si>
    <t>ADMON. DE EMPRESAS</t>
  </si>
  <si>
    <t>ADMON. DE PRODUCCION Y SERVICIOS</t>
  </si>
  <si>
    <t>ADMON. FINANCIERA</t>
  </si>
  <si>
    <t>ANALISIS QUIMICO BIOLOGICOS</t>
  </si>
  <si>
    <t>ASESORIA PSICOPEDAGOGICO</t>
  </si>
  <si>
    <t>CIENCIAS POLITICAS Y ADMON. PUBLICA</t>
  </si>
  <si>
    <t>COMERCIO INTERNACIONAL</t>
  </si>
  <si>
    <t>COMUNICACION E INFORMACION</t>
  </si>
  <si>
    <t>COMUNICACION ORGANIZACION</t>
  </si>
  <si>
    <t>CULTURA FISICA Y DEPORTE</t>
  </si>
  <si>
    <t>DOCENCIA DEL IDIOMA INGLES</t>
  </si>
  <si>
    <t>DOCENCIA FRANCES Y ESPAÑOL COMO LENGUA EXTRANJERA</t>
  </si>
  <si>
    <t>ING. BIOQUIMICA</t>
  </si>
  <si>
    <t>ING INDUSTRIAL ESTADISTICO</t>
  </si>
  <si>
    <t>ING. CIVIL</t>
  </si>
  <si>
    <t>MATEMATICAS  APLICADAS</t>
  </si>
  <si>
    <t>RELACIONES INDUSTRIALES</t>
  </si>
  <si>
    <t>TECNOLOGIAS DE INFORMACION</t>
  </si>
  <si>
    <t>TOTAL 2014</t>
  </si>
  <si>
    <t>MAESTRIA INFORMATICA Y TECNOLOGIAS COMP.</t>
  </si>
  <si>
    <t>MAESTRIA ADMINISTACION</t>
  </si>
  <si>
    <t>DOC. CIENICAS ADMINISTRATIVAS (TRAD)</t>
  </si>
  <si>
    <t>DOC. CIENICAS BIOLOGICAS (TRAD)</t>
  </si>
  <si>
    <t>MAESTRIA CIENCIAS:  AGRONOMICAS, VETERINARIAS.</t>
  </si>
  <si>
    <t>MAESTRIA CIENCIAS: BIOTECNOLOGIA VEG. O TOXICOLOGIA</t>
  </si>
  <si>
    <t>MAESTRIA CIENICAS: COMPUTACION, MATEMATICAS APLICADAS</t>
  </si>
  <si>
    <t>MAESTRIA EN INVESTIGACION EDUCATIVA</t>
  </si>
  <si>
    <t>MAESTRIA INVESTIGACIONES SOCIALES Y HUMANISTICAS</t>
  </si>
  <si>
    <t>MAESTRIA EN DISEÑO INTEGRAL</t>
  </si>
  <si>
    <t>MAESTRIA EN VALUACIÓN</t>
  </si>
  <si>
    <t>ESP. EN EL USO DE TIC´s</t>
  </si>
  <si>
    <t>CIENCIAS DEL ARTE Y GESTION CULTURAL</t>
  </si>
  <si>
    <t>DISEÑO DE MODA EN INDUMENTARIA Y TEXTILES</t>
  </si>
  <si>
    <t>ING. EN ELECTRONICA</t>
  </si>
  <si>
    <t>ING. EN COMPUTACION INTELIGENTE</t>
  </si>
  <si>
    <t>ING. EN SISTEMAS COMPUTACIONALES</t>
  </si>
  <si>
    <t>ADMON. Y GESTIÓN FISCAL DE PYMES</t>
  </si>
  <si>
    <t>ARTES Y DE LA CULTURA</t>
  </si>
  <si>
    <t>UNIVERSIDAD AUTONOMA DE AGUASCALIENTE</t>
  </si>
  <si>
    <t>DEPARTAMENTO DE ESTADISTICA INSTITUCIONAL</t>
  </si>
  <si>
    <t>TOTAL INSTITUCIONAL</t>
  </si>
  <si>
    <t xml:space="preserve">DOTORADO </t>
  </si>
  <si>
    <t>MAESTRIA</t>
  </si>
  <si>
    <t>LICENCIATURA</t>
  </si>
  <si>
    <t>MEDICINA</t>
  </si>
  <si>
    <t>VETERINARIA</t>
  </si>
  <si>
    <t>MAESTRIA EN INGENIERIA CIVIL</t>
  </si>
  <si>
    <t>MAESTRIA EN INV SOC Y HUMANIST</t>
  </si>
  <si>
    <t>MAESTRIA EN C. AREA BIOTECNOLOGIA O TOXICOLOGIA</t>
  </si>
  <si>
    <t>MAESTRIA EN C OPC COMP,MAT APL</t>
  </si>
  <si>
    <t>MAESTRIA EN  C OPC AGR Y VETER</t>
  </si>
  <si>
    <t>COMPUTACION INTELIGENTE</t>
  </si>
  <si>
    <t>DOCTORADO EN  C COMPUTACION</t>
  </si>
  <si>
    <t>MAESTRIA EN  EN REHAB VISUAL</t>
  </si>
  <si>
    <t>MAESTRIA EN  EN ADMINISTRACION</t>
  </si>
  <si>
    <t>DOCTORADO EN INV EDUCATIVA</t>
  </si>
  <si>
    <t>CIM</t>
  </si>
  <si>
    <t>MAESTRIA EN IMPUESTOS</t>
  </si>
  <si>
    <t>DOCENCIA DEL INGLES</t>
  </si>
  <si>
    <t>ING EN ENERGIAS RENOVABLE</t>
  </si>
  <si>
    <t>ING EN DISEÑO MECANICO</t>
  </si>
  <si>
    <t>ING EN BIOMEDICA</t>
  </si>
  <si>
    <t>ING EN MANUFACTURA Y AUTO IND</t>
  </si>
  <si>
    <t>ADMON DE PRODUCCION Y SERVICIOS</t>
  </si>
  <si>
    <t>DOCENCIA DEL FRANCES Y ESPAÑOL</t>
  </si>
  <si>
    <t>DOCTORADO C BIOLOGICAS</t>
  </si>
  <si>
    <t>DOCTORADO E SOCIOCULTURALES</t>
  </si>
  <si>
    <t>DOCTORADO C ADMINISTRATIVAS</t>
  </si>
  <si>
    <t>ING SISTEMAS COMPUTACION</t>
  </si>
  <si>
    <t>ING ELECTRONICA</t>
  </si>
  <si>
    <t>M INT PROD PECUARIA</t>
  </si>
  <si>
    <t>M.PLANEACION URBANA</t>
  </si>
  <si>
    <t>D EN INV EDUCATIVA</t>
  </si>
  <si>
    <t>CENTRO AL QUE PETENECE</t>
  </si>
  <si>
    <t>DOC. EN CIENCIAS ADMINISTRATIVAS</t>
  </si>
  <si>
    <t>MAESTRIA INTERISTITUCIONAL PRODUCCION PECUARIA</t>
  </si>
  <si>
    <t>MAESTRIA EN PLANEACION URBANA</t>
  </si>
  <si>
    <t>MAESTRIA EN INFORMATICA Y TECNOLOGIAS COMPUTACIONALES</t>
  </si>
  <si>
    <t>DOC. EN CIENICAS BIOLOGICAS (TRAD)</t>
  </si>
  <si>
    <t>DOC. EN INVESTIGACION EDUCATIVA</t>
  </si>
  <si>
    <t>TOTAL A-D 2015</t>
  </si>
  <si>
    <t>TOTAL E-J 2015</t>
  </si>
  <si>
    <t>DOC. EN  CIENCIAS DE LA COMPUTACION</t>
  </si>
  <si>
    <t>NUMERO DE ALUMNOS EN 2015</t>
  </si>
  <si>
    <t>NUMERO DE ALUMNOS CICLO 2015-2016</t>
  </si>
  <si>
    <t>COSTO ALUMNO POR NIVEL EDUCATIVO DURANTE 2015</t>
  </si>
  <si>
    <t>COSTO ALUMNO POR PROGRAMA EDUCATIVO DURANTE 2015</t>
  </si>
  <si>
    <t>COSTO ALUMNO POR CENTRO DE CIENCIAS Y PROGRAMA EDUCATIVO DURANTE 2015</t>
  </si>
  <si>
    <t>C.C. DEL DISEÑO Y DE LA CONSTRUCCION</t>
  </si>
  <si>
    <t>C. DE ENSEÑANZA MEDIA</t>
  </si>
  <si>
    <t>UNIVERSIDAD  AUTONOMA DE AGUASCALIENTES</t>
  </si>
  <si>
    <t>CRITERIOS PARA EL CALCULO DEL COSTO ALUMNO.</t>
  </si>
  <si>
    <t xml:space="preserve">  - Se concideran los sueldos y prestaciones ejercidos al pago de los docentes.</t>
  </si>
  <si>
    <t xml:space="preserve">  - Se calcula a traves del gasto total de sueldos y prestaciones por centro de ciencias distribuido según  el numero de horas aplicadas a cada PE.</t>
  </si>
  <si>
    <t xml:space="preserve">  - Se toma en cuenta el sueldo asignado al personal de apoyo, tanto area administrativa como academica.</t>
  </si>
  <si>
    <t xml:space="preserve">  - Es una cantidad fija por alumno y se calcula de la division del total de sueldos destinados a apoyo administrativo entre el numero de alumnos de todos los niveles.</t>
  </si>
  <si>
    <t xml:space="preserve">  - Gasto del Mantenimiento de infraestructura, area verde, luz, agua, telefono, seguros papeleria area de apoyo, etc.</t>
  </si>
  <si>
    <t xml:space="preserve">  - Es una cantidad fija por alumno y se calcula de la division del total de gastos de operacion entre el numero de alumnos de todos los niveles.</t>
  </si>
  <si>
    <t xml:space="preserve"> - Gasto de papeleria y material didactico del area academica.</t>
  </si>
  <si>
    <t xml:space="preserve"> - Es una cantidad fija por centro de ciencias y se calcula de la division del total de gastos de operacion del centro de ciencias entre el numero de alumnos del centro de ciencias de todos los niveles.</t>
  </si>
  <si>
    <t>TOTAL EGRESOS 2015</t>
  </si>
  <si>
    <r>
      <rPr>
        <b/>
        <sz val="8"/>
        <color theme="1"/>
        <rFont val="Arial Narrow"/>
        <family val="2"/>
      </rPr>
      <t xml:space="preserve">NOTA: </t>
    </r>
    <r>
      <rPr>
        <sz val="8"/>
        <color theme="1"/>
        <rFont val="Arial Narrow"/>
        <family val="2"/>
      </rPr>
      <t xml:space="preserve"> las cantidades son tomadas de acuerdo a lo ejercido y reportado en el estado de resultado del periodo del 01/01/2015 al 31/12/2015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</si>
</sst>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</font>
    <font>
      <sz val="8"/>
      <name val="Arial Narrow"/>
      <family val="2"/>
    </font>
    <font>
      <sz val="11"/>
      <color theme="1"/>
      <name val="Arial Narrow"/>
      <family val="2"/>
    </font>
    <font>
      <b/>
      <sz val="8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79">
    <xf numFmtId="0" fontId="0" fillId="0" borderId="0" xfId="0"/>
    <xf numFmtId="0" fontId="4" fillId="0" borderId="0" xfId="0" applyFont="1"/>
    <xf numFmtId="0" fontId="6" fillId="0" borderId="0" xfId="0" applyFont="1"/>
    <xf numFmtId="41" fontId="5" fillId="0" borderId="1" xfId="2" applyNumberFormat="1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0" fillId="0" borderId="0" xfId="0" applyFont="1"/>
    <xf numFmtId="43" fontId="3" fillId="0" borderId="8" xfId="1" applyFont="1" applyBorder="1"/>
    <xf numFmtId="43" fontId="3" fillId="0" borderId="5" xfId="1" applyFont="1" applyBorder="1"/>
    <xf numFmtId="43" fontId="3" fillId="0" borderId="4" xfId="1" applyFont="1" applyBorder="1"/>
    <xf numFmtId="43" fontId="0" fillId="0" borderId="0" xfId="1" applyFont="1"/>
    <xf numFmtId="43" fontId="8" fillId="0" borderId="0" xfId="0" applyNumberFormat="1" applyFont="1"/>
    <xf numFmtId="0" fontId="7" fillId="0" borderId="0" xfId="0" applyFont="1"/>
    <xf numFmtId="164" fontId="8" fillId="0" borderId="0" xfId="0" applyNumberFormat="1" applyFont="1"/>
    <xf numFmtId="164" fontId="8" fillId="0" borderId="0" xfId="1" applyNumberFormat="1" applyFont="1"/>
    <xf numFmtId="41" fontId="0" fillId="0" borderId="0" xfId="1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1" fontId="5" fillId="2" borderId="1" xfId="2" applyNumberFormat="1" applyFont="1" applyFill="1" applyBorder="1" applyAlignment="1">
      <alignment horizontal="center" vertical="center" wrapText="1"/>
    </xf>
    <xf numFmtId="41" fontId="5" fillId="2" borderId="2" xfId="2" applyNumberFormat="1" applyFont="1" applyFill="1" applyBorder="1" applyAlignment="1">
      <alignment horizontal="center" vertical="center" wrapText="1"/>
    </xf>
    <xf numFmtId="43" fontId="3" fillId="0" borderId="6" xfId="1" applyFont="1" applyBorder="1"/>
    <xf numFmtId="43" fontId="3" fillId="0" borderId="7" xfId="1" applyFont="1" applyBorder="1"/>
    <xf numFmtId="43" fontId="8" fillId="0" borderId="0" xfId="1" applyNumberFormat="1" applyFont="1"/>
    <xf numFmtId="1" fontId="3" fillId="0" borderId="6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10" fillId="4" borderId="1" xfId="1" applyNumberFormat="1" applyFont="1" applyFill="1" applyBorder="1" applyAlignment="1">
      <alignment horizontal="center"/>
    </xf>
    <xf numFmtId="0" fontId="5" fillId="4" borderId="1" xfId="2" applyFont="1" applyFill="1" applyBorder="1"/>
    <xf numFmtId="0" fontId="9" fillId="0" borderId="0" xfId="0" applyFont="1"/>
    <xf numFmtId="0" fontId="0" fillId="0" borderId="0" xfId="0" applyBorder="1"/>
    <xf numFmtId="43" fontId="5" fillId="4" borderId="1" xfId="1" applyFont="1" applyFill="1" applyBorder="1" applyAlignment="1">
      <alignment horizontal="right"/>
    </xf>
    <xf numFmtId="0" fontId="3" fillId="0" borderId="5" xfId="2" applyFont="1" applyBorder="1"/>
    <xf numFmtId="0" fontId="3" fillId="0" borderId="1" xfId="3" applyFont="1" applyBorder="1"/>
    <xf numFmtId="41" fontId="3" fillId="0" borderId="2" xfId="3" applyNumberFormat="1" applyFont="1" applyBorder="1" applyAlignment="1">
      <alignment horizontal="center"/>
    </xf>
    <xf numFmtId="41" fontId="3" fillId="0" borderId="2" xfId="3" applyNumberFormat="1" applyFont="1" applyBorder="1" applyAlignment="1">
      <alignment horizontal="center" vertical="center" wrapText="1"/>
    </xf>
    <xf numFmtId="41" fontId="4" fillId="0" borderId="0" xfId="0" applyNumberFormat="1" applyFont="1"/>
    <xf numFmtId="41" fontId="3" fillId="0" borderId="1" xfId="3" applyNumberFormat="1" applyFont="1" applyBorder="1" applyAlignment="1">
      <alignment horizontal="center" vertical="center" wrapText="1"/>
    </xf>
    <xf numFmtId="41" fontId="3" fillId="0" borderId="1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41" fontId="6" fillId="0" borderId="0" xfId="0" applyNumberFormat="1" applyFont="1"/>
    <xf numFmtId="41" fontId="3" fillId="0" borderId="5" xfId="2" applyNumberFormat="1" applyFont="1" applyBorder="1"/>
    <xf numFmtId="41" fontId="3" fillId="0" borderId="6" xfId="2" applyNumberFormat="1" applyFont="1" applyBorder="1"/>
    <xf numFmtId="41" fontId="3" fillId="0" borderId="7" xfId="2" applyNumberFormat="1" applyFont="1" applyBorder="1"/>
    <xf numFmtId="41" fontId="3" fillId="0" borderId="8" xfId="2" applyNumberFormat="1" applyFont="1" applyBorder="1"/>
    <xf numFmtId="0" fontId="3" fillId="0" borderId="6" xfId="3" applyFont="1" applyBorder="1"/>
    <xf numFmtId="41" fontId="3" fillId="0" borderId="6" xfId="3" applyNumberFormat="1" applyFont="1" applyBorder="1"/>
    <xf numFmtId="0" fontId="3" fillId="0" borderId="7" xfId="3" applyFont="1" applyBorder="1"/>
    <xf numFmtId="41" fontId="3" fillId="0" borderId="7" xfId="3" applyNumberFormat="1" applyFont="1" applyBorder="1"/>
    <xf numFmtId="0" fontId="3" fillId="0" borderId="8" xfId="3" applyFont="1" applyBorder="1"/>
    <xf numFmtId="41" fontId="3" fillId="0" borderId="8" xfId="3" applyNumberFormat="1" applyFont="1" applyBorder="1"/>
    <xf numFmtId="0" fontId="5" fillId="0" borderId="1" xfId="3" applyFont="1" applyBorder="1"/>
    <xf numFmtId="41" fontId="5" fillId="0" borderId="1" xfId="3" applyNumberFormat="1" applyFont="1" applyBorder="1"/>
    <xf numFmtId="0" fontId="5" fillId="0" borderId="9" xfId="3" applyFont="1" applyBorder="1"/>
    <xf numFmtId="41" fontId="5" fillId="0" borderId="9" xfId="3" applyNumberFormat="1" applyFont="1" applyBorder="1"/>
    <xf numFmtId="41" fontId="3" fillId="0" borderId="2" xfId="3" applyNumberFormat="1" applyFont="1" applyBorder="1" applyAlignment="1">
      <alignment horizontal="center" vertical="center"/>
    </xf>
    <xf numFmtId="0" fontId="0" fillId="0" borderId="6" xfId="0" applyBorder="1"/>
    <xf numFmtId="41" fontId="5" fillId="4" borderId="1" xfId="3" applyNumberFormat="1" applyFont="1" applyFill="1" applyBorder="1"/>
    <xf numFmtId="3" fontId="10" fillId="4" borderId="1" xfId="1" applyNumberFormat="1" applyFont="1" applyFill="1" applyBorder="1" applyAlignment="1">
      <alignment horizontal="center"/>
    </xf>
    <xf numFmtId="43" fontId="10" fillId="4" borderId="1" xfId="1" applyFont="1" applyFill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8" fillId="0" borderId="0" xfId="1" applyFont="1" applyAlignment="1">
      <alignment horizontal="center"/>
    </xf>
    <xf numFmtId="1" fontId="10" fillId="4" borderId="1" xfId="1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43" fontId="6" fillId="3" borderId="0" xfId="1" applyFont="1" applyFill="1"/>
    <xf numFmtId="43" fontId="5" fillId="4" borderId="1" xfId="1" applyFont="1" applyFill="1" applyBorder="1"/>
    <xf numFmtId="0" fontId="0" fillId="0" borderId="11" xfId="0" applyBorder="1"/>
    <xf numFmtId="0" fontId="5" fillId="4" borderId="1" xfId="2" applyFont="1" applyFill="1" applyBorder="1" applyAlignment="1">
      <alignment horizontal="right"/>
    </xf>
    <xf numFmtId="4" fontId="10" fillId="4" borderId="1" xfId="1" applyNumberFormat="1" applyFont="1" applyFill="1" applyBorder="1" applyAlignment="1">
      <alignment horizontal="center"/>
    </xf>
    <xf numFmtId="43" fontId="6" fillId="3" borderId="0" xfId="1" applyFont="1" applyFill="1" applyBorder="1"/>
    <xf numFmtId="41" fontId="10" fillId="4" borderId="1" xfId="1" applyNumberFormat="1" applyFont="1" applyFill="1" applyBorder="1" applyAlignment="1">
      <alignment horizontal="left"/>
    </xf>
    <xf numFmtId="165" fontId="10" fillId="4" borderId="1" xfId="1" applyNumberFormat="1" applyFont="1" applyFill="1" applyBorder="1" applyAlignment="1">
      <alignment horizontal="left"/>
    </xf>
    <xf numFmtId="1" fontId="5" fillId="4" borderId="1" xfId="1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/>
    <xf numFmtId="0" fontId="3" fillId="0" borderId="1" xfId="3" applyNumberFormat="1" applyFont="1" applyBorder="1"/>
    <xf numFmtId="3" fontId="4" fillId="3" borderId="0" xfId="0" applyNumberFormat="1" applyFont="1" applyFill="1"/>
    <xf numFmtId="0" fontId="4" fillId="5" borderId="0" xfId="0" applyFont="1" applyFill="1"/>
    <xf numFmtId="0" fontId="3" fillId="5" borderId="1" xfId="3" applyNumberFormat="1" applyFont="1" applyFill="1" applyBorder="1"/>
    <xf numFmtId="0" fontId="3" fillId="0" borderId="0" xfId="3" applyFont="1" applyBorder="1"/>
    <xf numFmtId="0" fontId="3" fillId="0" borderId="0" xfId="3" applyNumberFormat="1" applyFont="1" applyBorder="1"/>
    <xf numFmtId="0" fontId="3" fillId="5" borderId="0" xfId="3" applyNumberFormat="1" applyFont="1" applyFill="1" applyBorder="1"/>
    <xf numFmtId="3" fontId="3" fillId="3" borderId="6" xfId="2" applyNumberFormat="1" applyFont="1" applyFill="1" applyBorder="1"/>
    <xf numFmtId="3" fontId="3" fillId="3" borderId="7" xfId="2" applyNumberFormat="1" applyFont="1" applyFill="1" applyBorder="1"/>
    <xf numFmtId="3" fontId="3" fillId="3" borderId="9" xfId="2" applyNumberFormat="1" applyFont="1" applyFill="1" applyBorder="1"/>
    <xf numFmtId="3" fontId="3" fillId="3" borderId="8" xfId="2" applyNumberFormat="1" applyFont="1" applyFill="1" applyBorder="1"/>
    <xf numFmtId="3" fontId="4" fillId="5" borderId="1" xfId="0" applyNumberFormat="1" applyFont="1" applyFill="1" applyBorder="1"/>
    <xf numFmtId="3" fontId="4" fillId="5" borderId="1" xfId="0" applyNumberFormat="1" applyFont="1" applyFill="1" applyBorder="1" applyAlignment="1">
      <alignment horizontal="center"/>
    </xf>
    <xf numFmtId="3" fontId="3" fillId="3" borderId="6" xfId="2" applyNumberFormat="1" applyFont="1" applyFill="1" applyBorder="1" applyAlignment="1">
      <alignment horizontal="center"/>
    </xf>
    <xf numFmtId="3" fontId="3" fillId="3" borderId="7" xfId="2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3" fillId="3" borderId="18" xfId="2" applyNumberFormat="1" applyFont="1" applyFill="1" applyBorder="1" applyAlignment="1">
      <alignment horizontal="center"/>
    </xf>
    <xf numFmtId="3" fontId="4" fillId="5" borderId="18" xfId="0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/>
    </xf>
    <xf numFmtId="41" fontId="3" fillId="0" borderId="12" xfId="3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/>
    </xf>
    <xf numFmtId="3" fontId="7" fillId="5" borderId="1" xfId="0" applyNumberFormat="1" applyFont="1" applyFill="1" applyBorder="1"/>
    <xf numFmtId="3" fontId="5" fillId="5" borderId="9" xfId="2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3" fontId="6" fillId="5" borderId="18" xfId="0" applyNumberFormat="1" applyFont="1" applyFill="1" applyBorder="1" applyAlignment="1">
      <alignment horizontal="center"/>
    </xf>
    <xf numFmtId="3" fontId="10" fillId="5" borderId="1" xfId="0" applyNumberFormat="1" applyFont="1" applyFill="1" applyBorder="1"/>
    <xf numFmtId="3" fontId="6" fillId="3" borderId="0" xfId="0" applyNumberFormat="1" applyFont="1" applyFill="1"/>
    <xf numFmtId="3" fontId="5" fillId="5" borderId="9" xfId="2" applyNumberFormat="1" applyFont="1" applyFill="1" applyBorder="1"/>
    <xf numFmtId="3" fontId="5" fillId="5" borderId="18" xfId="2" applyNumberFormat="1" applyFont="1" applyFill="1" applyBorder="1" applyAlignment="1">
      <alignment horizontal="center"/>
    </xf>
    <xf numFmtId="3" fontId="6" fillId="5" borderId="0" xfId="0" applyNumberFormat="1" applyFont="1" applyFill="1"/>
    <xf numFmtId="4" fontId="5" fillId="5" borderId="1" xfId="2" applyNumberFormat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43" fontId="3" fillId="5" borderId="6" xfId="1" applyFont="1" applyFill="1" applyBorder="1" applyAlignment="1">
      <alignment horizontal="center"/>
    </xf>
    <xf numFmtId="0" fontId="3" fillId="0" borderId="18" xfId="2" applyFont="1" applyBorder="1" applyAlignment="1">
      <alignment horizontal="center"/>
    </xf>
    <xf numFmtId="43" fontId="3" fillId="0" borderId="18" xfId="1" applyFont="1" applyBorder="1"/>
    <xf numFmtId="0" fontId="3" fillId="0" borderId="4" xfId="2" applyFont="1" applyBorder="1"/>
    <xf numFmtId="164" fontId="5" fillId="4" borderId="1" xfId="1" applyNumberFormat="1" applyFont="1" applyFill="1" applyBorder="1"/>
    <xf numFmtId="164" fontId="3" fillId="0" borderId="8" xfId="1" applyNumberFormat="1" applyFont="1" applyBorder="1"/>
    <xf numFmtId="164" fontId="3" fillId="0" borderId="18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/>
    <xf numFmtId="43" fontId="8" fillId="0" borderId="0" xfId="1" applyFont="1"/>
    <xf numFmtId="43" fontId="3" fillId="0" borderId="19" xfId="1" applyFont="1" applyBorder="1"/>
    <xf numFmtId="43" fontId="5" fillId="4" borderId="9" xfId="1" applyFont="1" applyFill="1" applyBorder="1" applyAlignment="1">
      <alignment horizontal="right"/>
    </xf>
    <xf numFmtId="41" fontId="10" fillId="4" borderId="9" xfId="1" applyNumberFormat="1" applyFont="1" applyFill="1" applyBorder="1" applyAlignment="1">
      <alignment horizontal="left"/>
    </xf>
    <xf numFmtId="165" fontId="10" fillId="4" borderId="9" xfId="1" applyNumberFormat="1" applyFont="1" applyFill="1" applyBorder="1" applyAlignment="1">
      <alignment horizontal="left"/>
    </xf>
    <xf numFmtId="4" fontId="13" fillId="0" borderId="0" xfId="0" applyNumberFormat="1" applyFont="1" applyBorder="1" applyAlignment="1"/>
    <xf numFmtId="4" fontId="14" fillId="0" borderId="0" xfId="0" applyNumberFormat="1" applyFont="1" applyBorder="1" applyAlignment="1"/>
    <xf numFmtId="4" fontId="7" fillId="0" borderId="0" xfId="0" applyNumberFormat="1" applyFont="1" applyBorder="1" applyAlignment="1"/>
    <xf numFmtId="0" fontId="7" fillId="0" borderId="0" xfId="0" applyNumberFormat="1" applyFont="1" applyBorder="1" applyAlignment="1"/>
    <xf numFmtId="0" fontId="0" fillId="0" borderId="10" xfId="0" applyBorder="1"/>
    <xf numFmtId="4" fontId="10" fillId="0" borderId="0" xfId="0" applyNumberFormat="1" applyFont="1" applyBorder="1"/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10" fillId="0" borderId="10" xfId="0" applyNumberFormat="1" applyFont="1" applyBorder="1"/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7" fillId="0" borderId="10" xfId="0" applyNumberFormat="1" applyFont="1" applyBorder="1"/>
    <xf numFmtId="4" fontId="7" fillId="0" borderId="15" xfId="0" applyNumberFormat="1" applyFont="1" applyBorder="1"/>
    <xf numFmtId="4" fontId="7" fillId="0" borderId="0" xfId="0" applyNumberFormat="1" applyFont="1" applyBorder="1"/>
    <xf numFmtId="4" fontId="7" fillId="0" borderId="15" xfId="0" applyNumberFormat="1" applyFont="1" applyBorder="1" applyAlignment="1"/>
    <xf numFmtId="4" fontId="7" fillId="0" borderId="15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16" xfId="0" applyNumberFormat="1" applyFont="1" applyBorder="1"/>
    <xf numFmtId="4" fontId="10" fillId="0" borderId="11" xfId="0" applyNumberFormat="1" applyFont="1" applyBorder="1"/>
    <xf numFmtId="4" fontId="7" fillId="0" borderId="17" xfId="0" applyNumberFormat="1" applyFont="1" applyBorder="1"/>
    <xf numFmtId="41" fontId="5" fillId="0" borderId="2" xfId="3" applyNumberFormat="1" applyFont="1" applyBorder="1" applyAlignment="1">
      <alignment horizontal="center" vertical="center" wrapText="1"/>
    </xf>
    <xf numFmtId="0" fontId="9" fillId="0" borderId="13" xfId="0" applyFont="1" applyBorder="1"/>
    <xf numFmtId="41" fontId="5" fillId="2" borderId="2" xfId="2" applyNumberFormat="1" applyFont="1" applyFill="1" applyBorder="1" applyAlignment="1">
      <alignment horizontal="center" vertical="center"/>
    </xf>
    <xf numFmtId="41" fontId="5" fillId="2" borderId="3" xfId="2" applyNumberFormat="1" applyFont="1" applyFill="1" applyBorder="1" applyAlignment="1">
      <alignment horizontal="center" vertical="center"/>
    </xf>
    <xf numFmtId="41" fontId="5" fillId="2" borderId="2" xfId="2" applyNumberFormat="1" applyFont="1" applyFill="1" applyBorder="1" applyAlignment="1">
      <alignment horizontal="center" vertical="center" wrapText="1"/>
    </xf>
    <xf numFmtId="41" fontId="5" fillId="2" borderId="3" xfId="2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_Hoja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GridLines="0" workbookViewId="0">
      <selection activeCell="E9" sqref="E9"/>
    </sheetView>
  </sheetViews>
  <sheetFormatPr baseColWidth="10" defaultColWidth="11.375" defaultRowHeight="16.5" x14ac:dyDescent="0.3"/>
  <cols>
    <col min="1" max="1" width="22.875" style="1" bestFit="1" customWidth="1"/>
    <col min="2" max="12" width="12.75" style="37" customWidth="1"/>
    <col min="13" max="16384" width="11.375" style="1"/>
  </cols>
  <sheetData>
    <row r="1" spans="1:12" ht="49.5" customHeight="1" x14ac:dyDescent="0.3">
      <c r="A1" s="34" t="s">
        <v>85</v>
      </c>
      <c r="B1" s="35" t="s">
        <v>0</v>
      </c>
      <c r="C1" s="36" t="s">
        <v>103</v>
      </c>
      <c r="D1" s="36" t="s">
        <v>104</v>
      </c>
      <c r="E1" s="36" t="s">
        <v>105</v>
      </c>
      <c r="F1" s="36" t="s">
        <v>106</v>
      </c>
      <c r="G1" s="36" t="s">
        <v>107</v>
      </c>
      <c r="H1" s="36" t="s">
        <v>108</v>
      </c>
      <c r="I1" s="36" t="s">
        <v>109</v>
      </c>
      <c r="J1" s="36" t="s">
        <v>110</v>
      </c>
      <c r="K1" s="36" t="s">
        <v>111</v>
      </c>
      <c r="L1" s="38" t="s">
        <v>112</v>
      </c>
    </row>
    <row r="2" spans="1:12" s="2" customFormat="1" x14ac:dyDescent="0.3">
      <c r="A2" s="55"/>
      <c r="B2" s="56">
        <f>SUM(B3,B7,B20,B22,B89)</f>
        <v>18618</v>
      </c>
      <c r="C2" s="56">
        <f t="shared" ref="C2:L2" si="0">SUM(C3,C7,C20,C22,C89)</f>
        <v>448</v>
      </c>
      <c r="D2" s="56">
        <f t="shared" si="0"/>
        <v>3197</v>
      </c>
      <c r="E2" s="56">
        <f t="shared" si="0"/>
        <v>63</v>
      </c>
      <c r="F2" s="56">
        <f t="shared" si="0"/>
        <v>2904</v>
      </c>
      <c r="G2" s="56">
        <f t="shared" si="0"/>
        <v>2671</v>
      </c>
      <c r="H2" s="56">
        <f t="shared" si="0"/>
        <v>2143</v>
      </c>
      <c r="I2" s="56">
        <f t="shared" si="0"/>
        <v>64</v>
      </c>
      <c r="J2" s="56">
        <f t="shared" si="0"/>
        <v>2756</v>
      </c>
      <c r="K2" s="56">
        <f t="shared" si="0"/>
        <v>3720</v>
      </c>
      <c r="L2" s="56">
        <f t="shared" si="0"/>
        <v>652</v>
      </c>
    </row>
    <row r="3" spans="1:12" x14ac:dyDescent="0.3">
      <c r="A3" s="53"/>
      <c r="B3" s="54">
        <f>SUM(B4:B6)</f>
        <v>16</v>
      </c>
      <c r="C3" s="54">
        <f t="shared" ref="C3:L3" si="1">SUM(C4:C6)</f>
        <v>0</v>
      </c>
      <c r="D3" s="54">
        <f t="shared" si="1"/>
        <v>0</v>
      </c>
      <c r="E3" s="54">
        <f t="shared" si="1"/>
        <v>0</v>
      </c>
      <c r="F3" s="54">
        <f t="shared" si="1"/>
        <v>0</v>
      </c>
      <c r="G3" s="54">
        <f t="shared" si="1"/>
        <v>0</v>
      </c>
      <c r="H3" s="54">
        <f t="shared" si="1"/>
        <v>4</v>
      </c>
      <c r="I3" s="54">
        <f t="shared" si="1"/>
        <v>0</v>
      </c>
      <c r="J3" s="54">
        <f t="shared" si="1"/>
        <v>12</v>
      </c>
      <c r="K3" s="54">
        <f t="shared" si="1"/>
        <v>0</v>
      </c>
      <c r="L3" s="54">
        <f t="shared" si="1"/>
        <v>0</v>
      </c>
    </row>
    <row r="4" spans="1:12" x14ac:dyDescent="0.3">
      <c r="A4" s="51" t="s">
        <v>139</v>
      </c>
      <c r="B4" s="52">
        <v>4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4</v>
      </c>
      <c r="I4" s="52">
        <v>0</v>
      </c>
      <c r="J4" s="52">
        <v>0</v>
      </c>
      <c r="K4" s="52">
        <v>0</v>
      </c>
      <c r="L4" s="52">
        <v>0</v>
      </c>
    </row>
    <row r="5" spans="1:12" x14ac:dyDescent="0.3">
      <c r="A5" s="47" t="s">
        <v>113</v>
      </c>
      <c r="B5" s="48">
        <v>8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8</v>
      </c>
      <c r="K5" s="48">
        <v>0</v>
      </c>
      <c r="L5" s="48">
        <v>0</v>
      </c>
    </row>
    <row r="6" spans="1:12" x14ac:dyDescent="0.3">
      <c r="A6" s="47" t="s">
        <v>143</v>
      </c>
      <c r="B6" s="48">
        <v>4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4</v>
      </c>
      <c r="K6" s="48">
        <v>0</v>
      </c>
      <c r="L6" s="48">
        <v>0</v>
      </c>
    </row>
    <row r="7" spans="1:12" x14ac:dyDescent="0.3">
      <c r="A7" s="53"/>
      <c r="B7" s="54">
        <f>SUM(B8:B19)</f>
        <v>148</v>
      </c>
      <c r="C7" s="54">
        <f t="shared" ref="C7:L7" si="2">SUM(C8:C19)</f>
        <v>12</v>
      </c>
      <c r="D7" s="54">
        <f t="shared" si="2"/>
        <v>42</v>
      </c>
      <c r="E7" s="54">
        <f t="shared" si="2"/>
        <v>0</v>
      </c>
      <c r="F7" s="54">
        <f t="shared" si="2"/>
        <v>0</v>
      </c>
      <c r="G7" s="54">
        <f t="shared" si="2"/>
        <v>29</v>
      </c>
      <c r="H7" s="54">
        <f t="shared" si="2"/>
        <v>24</v>
      </c>
      <c r="I7" s="54">
        <f t="shared" si="2"/>
        <v>0</v>
      </c>
      <c r="J7" s="54">
        <f t="shared" si="2"/>
        <v>37</v>
      </c>
      <c r="K7" s="54">
        <f t="shared" si="2"/>
        <v>0</v>
      </c>
      <c r="L7" s="54">
        <f t="shared" si="2"/>
        <v>4</v>
      </c>
    </row>
    <row r="8" spans="1:12" x14ac:dyDescent="0.3">
      <c r="A8" s="47" t="s">
        <v>129</v>
      </c>
      <c r="B8" s="48">
        <v>25</v>
      </c>
      <c r="C8" s="48">
        <v>12</v>
      </c>
      <c r="D8" s="48">
        <v>13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x14ac:dyDescent="0.3">
      <c r="A9" s="47" t="s">
        <v>128</v>
      </c>
      <c r="B9" s="48">
        <v>7</v>
      </c>
      <c r="C9" s="48">
        <v>0</v>
      </c>
      <c r="D9" s="48">
        <v>7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x14ac:dyDescent="0.3">
      <c r="A10" s="47" t="s">
        <v>145</v>
      </c>
      <c r="B10" s="48">
        <v>19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19</v>
      </c>
      <c r="I10" s="48">
        <v>0</v>
      </c>
      <c r="J10" s="48">
        <v>0</v>
      </c>
      <c r="K10" s="48">
        <v>0</v>
      </c>
      <c r="L10" s="48">
        <v>0</v>
      </c>
    </row>
    <row r="11" spans="1:12" x14ac:dyDescent="0.3">
      <c r="A11" s="47" t="s">
        <v>142</v>
      </c>
      <c r="B11" s="48">
        <v>4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4</v>
      </c>
    </row>
    <row r="12" spans="1:12" x14ac:dyDescent="0.3">
      <c r="A12" s="47" t="s">
        <v>132</v>
      </c>
      <c r="B12" s="48">
        <v>3</v>
      </c>
      <c r="C12" s="48">
        <v>0</v>
      </c>
      <c r="D12" s="48">
        <v>0</v>
      </c>
      <c r="E12" s="48">
        <v>0</v>
      </c>
      <c r="F12" s="48">
        <v>0</v>
      </c>
      <c r="G12" s="48">
        <v>3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x14ac:dyDescent="0.3">
      <c r="A13" s="47" t="s">
        <v>146</v>
      </c>
      <c r="B13" s="48">
        <v>5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5</v>
      </c>
      <c r="I13" s="48">
        <v>0</v>
      </c>
      <c r="J13" s="48">
        <v>0</v>
      </c>
      <c r="K13" s="48">
        <v>0</v>
      </c>
      <c r="L13" s="48">
        <v>0</v>
      </c>
    </row>
    <row r="14" spans="1:12" x14ac:dyDescent="0.3">
      <c r="A14" s="47" t="s">
        <v>135</v>
      </c>
      <c r="B14" s="48">
        <v>17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17</v>
      </c>
      <c r="K14" s="48">
        <v>0</v>
      </c>
      <c r="L14" s="48">
        <v>0</v>
      </c>
    </row>
    <row r="15" spans="1:12" x14ac:dyDescent="0.3">
      <c r="A15" s="47" t="s">
        <v>144</v>
      </c>
      <c r="B15" s="48">
        <v>7</v>
      </c>
      <c r="C15" s="48">
        <v>0</v>
      </c>
      <c r="D15" s="48">
        <v>7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2" x14ac:dyDescent="0.3">
      <c r="A16" s="47" t="s">
        <v>140</v>
      </c>
      <c r="B16" s="48">
        <v>6</v>
      </c>
      <c r="C16" s="48">
        <v>0</v>
      </c>
      <c r="D16" s="48">
        <v>0</v>
      </c>
      <c r="E16" s="48">
        <v>0</v>
      </c>
      <c r="F16" s="48">
        <v>0</v>
      </c>
      <c r="G16" s="48">
        <v>6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x14ac:dyDescent="0.3">
      <c r="A17" s="47" t="s">
        <v>126</v>
      </c>
      <c r="B17" s="48">
        <v>5</v>
      </c>
      <c r="C17" s="48">
        <v>0</v>
      </c>
      <c r="D17" s="48">
        <v>5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x14ac:dyDescent="0.3">
      <c r="A18" s="47" t="s">
        <v>123</v>
      </c>
      <c r="B18" s="48">
        <v>34</v>
      </c>
      <c r="C18" s="48">
        <v>0</v>
      </c>
      <c r="D18" s="48">
        <v>10</v>
      </c>
      <c r="E18" s="48">
        <v>0</v>
      </c>
      <c r="F18" s="48">
        <v>0</v>
      </c>
      <c r="G18" s="48">
        <v>20</v>
      </c>
      <c r="H18" s="48">
        <v>0</v>
      </c>
      <c r="I18" s="48">
        <v>0</v>
      </c>
      <c r="J18" s="48">
        <v>4</v>
      </c>
      <c r="K18" s="48">
        <v>0</v>
      </c>
      <c r="L18" s="48">
        <v>0</v>
      </c>
    </row>
    <row r="19" spans="1:12" x14ac:dyDescent="0.3">
      <c r="A19" s="47" t="s">
        <v>124</v>
      </c>
      <c r="B19" s="48">
        <v>16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16</v>
      </c>
      <c r="K19" s="48">
        <v>0</v>
      </c>
      <c r="L19" s="48">
        <v>0</v>
      </c>
    </row>
    <row r="20" spans="1:12" x14ac:dyDescent="0.3">
      <c r="A20" s="53"/>
      <c r="B20" s="54">
        <f>SUM(B21)</f>
        <v>5</v>
      </c>
      <c r="C20" s="54">
        <f t="shared" ref="C20:L20" si="3">SUM(C21)</f>
        <v>0</v>
      </c>
      <c r="D20" s="54">
        <f t="shared" si="3"/>
        <v>5</v>
      </c>
      <c r="E20" s="54">
        <f t="shared" si="3"/>
        <v>0</v>
      </c>
      <c r="F20" s="54">
        <f t="shared" si="3"/>
        <v>0</v>
      </c>
      <c r="G20" s="54">
        <f t="shared" si="3"/>
        <v>0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</row>
    <row r="21" spans="1:12" x14ac:dyDescent="0.3">
      <c r="A21" s="47" t="s">
        <v>90</v>
      </c>
      <c r="B21" s="48">
        <v>5</v>
      </c>
      <c r="C21" s="48">
        <v>0</v>
      </c>
      <c r="D21" s="48">
        <v>5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x14ac:dyDescent="0.3">
      <c r="A22" s="53"/>
      <c r="B22" s="54">
        <f>SUM(B23:B88)</f>
        <v>14729</v>
      </c>
      <c r="C22" s="54">
        <f t="shared" ref="C22:L22" si="4">SUM(C23:C88)</f>
        <v>436</v>
      </c>
      <c r="D22" s="54">
        <f t="shared" si="4"/>
        <v>3150</v>
      </c>
      <c r="E22" s="54">
        <f t="shared" si="4"/>
        <v>63</v>
      </c>
      <c r="F22" s="54">
        <f t="shared" si="4"/>
        <v>2904</v>
      </c>
      <c r="G22" s="54">
        <f t="shared" si="4"/>
        <v>2642</v>
      </c>
      <c r="H22" s="54">
        <f t="shared" si="4"/>
        <v>2115</v>
      </c>
      <c r="I22" s="54">
        <f t="shared" si="4"/>
        <v>64</v>
      </c>
      <c r="J22" s="54">
        <f t="shared" si="4"/>
        <v>2707</v>
      </c>
      <c r="K22" s="54">
        <f t="shared" si="4"/>
        <v>0</v>
      </c>
      <c r="L22" s="54">
        <f t="shared" si="4"/>
        <v>648</v>
      </c>
    </row>
    <row r="23" spans="1:12" x14ac:dyDescent="0.3">
      <c r="A23" s="47" t="s">
        <v>11</v>
      </c>
      <c r="B23" s="48">
        <v>369</v>
      </c>
      <c r="C23" s="48">
        <v>0</v>
      </c>
      <c r="D23" s="48">
        <v>35</v>
      </c>
      <c r="E23" s="48">
        <v>0</v>
      </c>
      <c r="F23" s="48">
        <v>0</v>
      </c>
      <c r="G23" s="48">
        <v>0</v>
      </c>
      <c r="H23" s="48">
        <v>292</v>
      </c>
      <c r="I23" s="48">
        <v>0</v>
      </c>
      <c r="J23" s="48">
        <v>32</v>
      </c>
      <c r="K23" s="48">
        <v>0</v>
      </c>
      <c r="L23" s="48">
        <v>10</v>
      </c>
    </row>
    <row r="24" spans="1:12" x14ac:dyDescent="0.3">
      <c r="A24" s="47" t="s">
        <v>12</v>
      </c>
      <c r="B24" s="48">
        <v>115</v>
      </c>
      <c r="C24" s="48">
        <v>0</v>
      </c>
      <c r="D24" s="48">
        <v>15</v>
      </c>
      <c r="E24" s="48">
        <v>0</v>
      </c>
      <c r="F24" s="48">
        <v>0</v>
      </c>
      <c r="G24" s="48">
        <v>0</v>
      </c>
      <c r="H24" s="48">
        <v>90</v>
      </c>
      <c r="I24" s="48">
        <v>0</v>
      </c>
      <c r="J24" s="48">
        <v>10</v>
      </c>
      <c r="K24" s="48">
        <v>0</v>
      </c>
      <c r="L24" s="48">
        <v>0</v>
      </c>
    </row>
    <row r="25" spans="1:12" x14ac:dyDescent="0.3">
      <c r="A25" s="47" t="s">
        <v>13</v>
      </c>
      <c r="B25" s="48">
        <v>209</v>
      </c>
      <c r="C25" s="48">
        <v>0</v>
      </c>
      <c r="D25" s="48">
        <v>35</v>
      </c>
      <c r="E25" s="48">
        <v>0</v>
      </c>
      <c r="F25" s="48">
        <v>0</v>
      </c>
      <c r="G25" s="48">
        <v>0</v>
      </c>
      <c r="H25" s="48">
        <v>154</v>
      </c>
      <c r="I25" s="48">
        <v>0</v>
      </c>
      <c r="J25" s="48">
        <v>18</v>
      </c>
      <c r="K25" s="48">
        <v>0</v>
      </c>
      <c r="L25" s="48">
        <v>2</v>
      </c>
    </row>
    <row r="26" spans="1:12" x14ac:dyDescent="0.3">
      <c r="A26" s="47" t="s">
        <v>133</v>
      </c>
      <c r="B26" s="48">
        <v>50</v>
      </c>
      <c r="C26" s="48">
        <v>0</v>
      </c>
      <c r="D26" s="48">
        <v>10</v>
      </c>
      <c r="E26" s="48">
        <v>0</v>
      </c>
      <c r="F26" s="48">
        <v>0</v>
      </c>
      <c r="G26" s="48">
        <v>0</v>
      </c>
      <c r="H26" s="48">
        <v>20</v>
      </c>
      <c r="I26" s="48">
        <v>10</v>
      </c>
      <c r="J26" s="48">
        <v>10</v>
      </c>
      <c r="K26" s="48">
        <v>0</v>
      </c>
      <c r="L26" s="48">
        <v>0</v>
      </c>
    </row>
    <row r="27" spans="1:12" x14ac:dyDescent="0.3">
      <c r="A27" s="47" t="s">
        <v>14</v>
      </c>
      <c r="B27" s="48">
        <v>106</v>
      </c>
      <c r="C27" s="48">
        <v>24</v>
      </c>
      <c r="D27" s="48">
        <v>26</v>
      </c>
      <c r="E27" s="48">
        <v>0</v>
      </c>
      <c r="F27" s="48">
        <v>0</v>
      </c>
      <c r="G27" s="48">
        <v>0</v>
      </c>
      <c r="H27" s="48">
        <v>36</v>
      </c>
      <c r="I27" s="48">
        <v>20</v>
      </c>
      <c r="J27" s="48">
        <v>0</v>
      </c>
      <c r="K27" s="48">
        <v>0</v>
      </c>
      <c r="L27" s="48">
        <v>0</v>
      </c>
    </row>
    <row r="28" spans="1:12" x14ac:dyDescent="0.3">
      <c r="A28" s="47" t="s">
        <v>15</v>
      </c>
      <c r="B28" s="48">
        <v>323</v>
      </c>
      <c r="C28" s="48">
        <v>0</v>
      </c>
      <c r="D28" s="48">
        <v>302</v>
      </c>
      <c r="E28" s="48">
        <v>0</v>
      </c>
      <c r="F28" s="48">
        <v>0</v>
      </c>
      <c r="G28" s="48">
        <v>0</v>
      </c>
      <c r="H28" s="48">
        <v>10</v>
      </c>
      <c r="I28" s="48">
        <v>0</v>
      </c>
      <c r="J28" s="48">
        <v>7</v>
      </c>
      <c r="K28" s="48">
        <v>0</v>
      </c>
      <c r="L28" s="48">
        <v>4</v>
      </c>
    </row>
    <row r="29" spans="1:12" x14ac:dyDescent="0.3">
      <c r="A29" s="47" t="s">
        <v>16</v>
      </c>
      <c r="B29" s="48">
        <v>605</v>
      </c>
      <c r="C29" s="48">
        <v>0</v>
      </c>
      <c r="D29" s="48">
        <v>0</v>
      </c>
      <c r="E29" s="48">
        <v>0</v>
      </c>
      <c r="F29" s="48">
        <v>0</v>
      </c>
      <c r="G29" s="48">
        <v>587</v>
      </c>
      <c r="H29" s="48">
        <v>9</v>
      </c>
      <c r="I29" s="48">
        <v>0</v>
      </c>
      <c r="J29" s="48">
        <v>6</v>
      </c>
      <c r="K29" s="48">
        <v>0</v>
      </c>
      <c r="L29" s="48">
        <v>3</v>
      </c>
    </row>
    <row r="30" spans="1:12" x14ac:dyDescent="0.3">
      <c r="A30" s="47" t="s">
        <v>114</v>
      </c>
      <c r="B30" s="48">
        <v>23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4</v>
      </c>
      <c r="K30" s="48">
        <v>0</v>
      </c>
      <c r="L30" s="48">
        <v>19</v>
      </c>
    </row>
    <row r="31" spans="1:12" x14ac:dyDescent="0.3">
      <c r="A31" s="47" t="s">
        <v>17</v>
      </c>
      <c r="B31" s="48">
        <v>147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17</v>
      </c>
      <c r="K31" s="48">
        <v>0</v>
      </c>
      <c r="L31" s="48">
        <v>130</v>
      </c>
    </row>
    <row r="32" spans="1:12" x14ac:dyDescent="0.3">
      <c r="A32" s="47" t="s">
        <v>18</v>
      </c>
      <c r="B32" s="48">
        <v>130</v>
      </c>
      <c r="C32" s="48">
        <v>0</v>
      </c>
      <c r="D32" s="48">
        <v>15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115</v>
      </c>
      <c r="K32" s="48">
        <v>0</v>
      </c>
      <c r="L32" s="48">
        <v>0</v>
      </c>
    </row>
    <row r="33" spans="1:12" x14ac:dyDescent="0.3">
      <c r="A33" s="47" t="s">
        <v>19</v>
      </c>
      <c r="B33" s="48">
        <v>84</v>
      </c>
      <c r="C33" s="48">
        <v>0</v>
      </c>
      <c r="D33" s="48">
        <v>80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4</v>
      </c>
      <c r="K33" s="48">
        <v>0</v>
      </c>
      <c r="L33" s="48">
        <v>0</v>
      </c>
    </row>
    <row r="34" spans="1:12" x14ac:dyDescent="0.3">
      <c r="A34" s="47" t="s">
        <v>20</v>
      </c>
      <c r="B34" s="48">
        <v>117</v>
      </c>
      <c r="C34" s="48">
        <v>0</v>
      </c>
      <c r="D34" s="48">
        <v>108</v>
      </c>
      <c r="E34" s="48">
        <v>0</v>
      </c>
      <c r="F34" s="48">
        <v>0</v>
      </c>
      <c r="G34" s="48">
        <v>0</v>
      </c>
      <c r="H34" s="48">
        <v>3</v>
      </c>
      <c r="I34" s="48">
        <v>0</v>
      </c>
      <c r="J34" s="48">
        <v>6</v>
      </c>
      <c r="K34" s="48">
        <v>0</v>
      </c>
      <c r="L34" s="48">
        <v>0</v>
      </c>
    </row>
    <row r="35" spans="1:12" x14ac:dyDescent="0.3">
      <c r="A35" s="47" t="s">
        <v>21</v>
      </c>
      <c r="B35" s="48">
        <v>101</v>
      </c>
      <c r="C35" s="48">
        <v>0</v>
      </c>
      <c r="D35" s="48">
        <v>5</v>
      </c>
      <c r="E35" s="48">
        <v>0</v>
      </c>
      <c r="F35" s="48">
        <v>0</v>
      </c>
      <c r="G35" s="48">
        <v>4</v>
      </c>
      <c r="H35" s="48">
        <v>8</v>
      </c>
      <c r="I35" s="48">
        <v>0</v>
      </c>
      <c r="J35" s="48">
        <v>36</v>
      </c>
      <c r="K35" s="48">
        <v>0</v>
      </c>
      <c r="L35" s="48">
        <v>48</v>
      </c>
    </row>
    <row r="36" spans="1:12" x14ac:dyDescent="0.3">
      <c r="A36" s="47" t="s">
        <v>22</v>
      </c>
      <c r="B36" s="48">
        <v>98</v>
      </c>
      <c r="C36" s="48">
        <v>5</v>
      </c>
      <c r="D36" s="48">
        <v>93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</row>
    <row r="37" spans="1:12" x14ac:dyDescent="0.3">
      <c r="A37" s="47" t="s">
        <v>23</v>
      </c>
      <c r="B37" s="48">
        <v>118</v>
      </c>
      <c r="C37" s="48">
        <v>0</v>
      </c>
      <c r="D37" s="48">
        <v>17</v>
      </c>
      <c r="E37" s="48">
        <v>0</v>
      </c>
      <c r="F37" s="48">
        <v>0</v>
      </c>
      <c r="G37" s="48">
        <v>0</v>
      </c>
      <c r="H37" s="48">
        <v>22</v>
      </c>
      <c r="I37" s="48">
        <v>0</v>
      </c>
      <c r="J37" s="48">
        <v>79</v>
      </c>
      <c r="K37" s="48">
        <v>0</v>
      </c>
      <c r="L37" s="48">
        <v>0</v>
      </c>
    </row>
    <row r="38" spans="1:12" x14ac:dyDescent="0.3">
      <c r="A38" s="47" t="s">
        <v>24</v>
      </c>
      <c r="B38" s="48">
        <v>73</v>
      </c>
      <c r="C38" s="48">
        <v>0</v>
      </c>
      <c r="D38" s="48">
        <v>30</v>
      </c>
      <c r="E38" s="48">
        <v>0</v>
      </c>
      <c r="F38" s="48">
        <v>0</v>
      </c>
      <c r="G38" s="48">
        <v>0</v>
      </c>
      <c r="H38" s="48">
        <v>20</v>
      </c>
      <c r="I38" s="48">
        <v>14</v>
      </c>
      <c r="J38" s="48">
        <v>9</v>
      </c>
      <c r="K38" s="48">
        <v>0</v>
      </c>
      <c r="L38" s="48">
        <v>0</v>
      </c>
    </row>
    <row r="39" spans="1:12" x14ac:dyDescent="0.3">
      <c r="A39" s="47" t="s">
        <v>93</v>
      </c>
      <c r="B39" s="48">
        <v>101</v>
      </c>
      <c r="C39" s="48">
        <v>0</v>
      </c>
      <c r="D39" s="48">
        <v>16</v>
      </c>
      <c r="E39" s="48">
        <v>0</v>
      </c>
      <c r="F39" s="48">
        <v>0</v>
      </c>
      <c r="G39" s="48">
        <v>0</v>
      </c>
      <c r="H39" s="48">
        <v>71</v>
      </c>
      <c r="I39" s="48">
        <v>0</v>
      </c>
      <c r="J39" s="48">
        <v>14</v>
      </c>
      <c r="K39" s="48">
        <v>0</v>
      </c>
      <c r="L39" s="48">
        <v>0</v>
      </c>
    </row>
    <row r="40" spans="1:12" x14ac:dyDescent="0.3">
      <c r="A40" s="47" t="s">
        <v>130</v>
      </c>
      <c r="B40" s="48">
        <v>113</v>
      </c>
      <c r="C40" s="48">
        <v>0</v>
      </c>
      <c r="D40" s="48">
        <v>105</v>
      </c>
      <c r="E40" s="48">
        <v>0</v>
      </c>
      <c r="F40" s="48">
        <v>0</v>
      </c>
      <c r="G40" s="48">
        <v>0</v>
      </c>
      <c r="H40" s="48">
        <v>8</v>
      </c>
      <c r="I40" s="48">
        <v>0</v>
      </c>
      <c r="J40" s="48">
        <v>0</v>
      </c>
      <c r="K40" s="48">
        <v>0</v>
      </c>
      <c r="L40" s="48">
        <v>0</v>
      </c>
    </row>
    <row r="41" spans="1:12" x14ac:dyDescent="0.3">
      <c r="A41" s="47" t="s">
        <v>25</v>
      </c>
      <c r="B41" s="48">
        <v>144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14</v>
      </c>
      <c r="I41" s="48">
        <v>0</v>
      </c>
      <c r="J41" s="48">
        <v>126</v>
      </c>
      <c r="K41" s="48">
        <v>0</v>
      </c>
      <c r="L41" s="48">
        <v>4</v>
      </c>
    </row>
    <row r="42" spans="1:12" x14ac:dyDescent="0.3">
      <c r="A42" s="47" t="s">
        <v>26</v>
      </c>
      <c r="B42" s="48">
        <v>145</v>
      </c>
      <c r="C42" s="48">
        <v>0</v>
      </c>
      <c r="D42" s="48">
        <v>5</v>
      </c>
      <c r="E42" s="48">
        <v>0</v>
      </c>
      <c r="F42" s="48">
        <v>0</v>
      </c>
      <c r="G42" s="48">
        <v>0</v>
      </c>
      <c r="H42" s="48">
        <v>14</v>
      </c>
      <c r="I42" s="48">
        <v>0</v>
      </c>
      <c r="J42" s="48">
        <v>126</v>
      </c>
      <c r="K42" s="48">
        <v>0</v>
      </c>
      <c r="L42" s="48">
        <v>0</v>
      </c>
    </row>
    <row r="43" spans="1:12" x14ac:dyDescent="0.3">
      <c r="A43" s="47" t="s">
        <v>27</v>
      </c>
      <c r="B43" s="48">
        <v>487</v>
      </c>
      <c r="C43" s="48">
        <v>0</v>
      </c>
      <c r="D43" s="48">
        <v>54</v>
      </c>
      <c r="E43" s="48">
        <v>0</v>
      </c>
      <c r="F43" s="48">
        <v>0</v>
      </c>
      <c r="G43" s="48">
        <v>0</v>
      </c>
      <c r="H43" s="48">
        <v>352</v>
      </c>
      <c r="I43" s="48">
        <v>0</v>
      </c>
      <c r="J43" s="48">
        <v>81</v>
      </c>
      <c r="K43" s="48">
        <v>0</v>
      </c>
      <c r="L43" s="48">
        <v>0</v>
      </c>
    </row>
    <row r="44" spans="1:12" x14ac:dyDescent="0.3">
      <c r="A44" s="47" t="s">
        <v>28</v>
      </c>
      <c r="B44" s="48">
        <v>255</v>
      </c>
      <c r="C44" s="48">
        <v>0</v>
      </c>
      <c r="D44" s="48">
        <v>13</v>
      </c>
      <c r="E44" s="48">
        <v>0</v>
      </c>
      <c r="F44" s="48">
        <v>214</v>
      </c>
      <c r="G44" s="48">
        <v>0</v>
      </c>
      <c r="H44" s="48">
        <v>7</v>
      </c>
      <c r="I44" s="48">
        <v>0</v>
      </c>
      <c r="J44" s="48">
        <v>21</v>
      </c>
      <c r="K44" s="48">
        <v>0</v>
      </c>
      <c r="L44" s="48">
        <v>0</v>
      </c>
    </row>
    <row r="45" spans="1:12" x14ac:dyDescent="0.3">
      <c r="A45" s="47" t="s">
        <v>116</v>
      </c>
      <c r="B45" s="48">
        <v>131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131</v>
      </c>
      <c r="K45" s="48">
        <v>0</v>
      </c>
      <c r="L45" s="48">
        <v>0</v>
      </c>
    </row>
    <row r="46" spans="1:12" x14ac:dyDescent="0.3">
      <c r="A46" s="47" t="s">
        <v>115</v>
      </c>
      <c r="B46" s="48">
        <v>76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65</v>
      </c>
      <c r="K46" s="48">
        <v>0</v>
      </c>
      <c r="L46" s="48">
        <v>11</v>
      </c>
    </row>
    <row r="47" spans="1:12" x14ac:dyDescent="0.3">
      <c r="A47" s="47" t="s">
        <v>29</v>
      </c>
      <c r="B47" s="48">
        <v>332</v>
      </c>
      <c r="C47" s="48">
        <v>0</v>
      </c>
      <c r="D47" s="48">
        <v>0</v>
      </c>
      <c r="E47" s="48">
        <v>0</v>
      </c>
      <c r="F47" s="48">
        <v>8</v>
      </c>
      <c r="G47" s="48">
        <v>0</v>
      </c>
      <c r="H47" s="48">
        <v>5</v>
      </c>
      <c r="I47" s="48">
        <v>0</v>
      </c>
      <c r="J47" s="48">
        <v>319</v>
      </c>
      <c r="K47" s="48">
        <v>0</v>
      </c>
      <c r="L47" s="48">
        <v>0</v>
      </c>
    </row>
    <row r="48" spans="1:12" x14ac:dyDescent="0.3">
      <c r="A48" s="47" t="s">
        <v>30</v>
      </c>
      <c r="B48" s="48">
        <v>185</v>
      </c>
      <c r="C48" s="48">
        <v>0</v>
      </c>
      <c r="D48" s="48">
        <v>0</v>
      </c>
      <c r="E48" s="48">
        <v>0</v>
      </c>
      <c r="F48" s="48">
        <v>0</v>
      </c>
      <c r="G48" s="48">
        <v>172</v>
      </c>
      <c r="H48" s="48">
        <v>5</v>
      </c>
      <c r="I48" s="48">
        <v>0</v>
      </c>
      <c r="J48" s="48">
        <v>8</v>
      </c>
      <c r="K48" s="48">
        <v>0</v>
      </c>
      <c r="L48" s="48">
        <v>0</v>
      </c>
    </row>
    <row r="49" spans="1:12" x14ac:dyDescent="0.3">
      <c r="A49" s="47" t="s">
        <v>31</v>
      </c>
      <c r="B49" s="48">
        <v>547</v>
      </c>
      <c r="C49" s="48">
        <v>0</v>
      </c>
      <c r="D49" s="48">
        <v>0</v>
      </c>
      <c r="E49" s="48">
        <v>0</v>
      </c>
      <c r="F49" s="48">
        <v>0</v>
      </c>
      <c r="G49" s="48">
        <v>497</v>
      </c>
      <c r="H49" s="48">
        <v>36</v>
      </c>
      <c r="I49" s="48">
        <v>0</v>
      </c>
      <c r="J49" s="48">
        <v>14</v>
      </c>
      <c r="K49" s="48">
        <v>0</v>
      </c>
      <c r="L49" s="48">
        <v>0</v>
      </c>
    </row>
    <row r="50" spans="1:12" x14ac:dyDescent="0.3">
      <c r="A50" s="47" t="s">
        <v>32</v>
      </c>
      <c r="B50" s="48">
        <v>513</v>
      </c>
      <c r="C50" s="48">
        <v>0</v>
      </c>
      <c r="D50" s="48">
        <v>8</v>
      </c>
      <c r="E50" s="48">
        <v>0</v>
      </c>
      <c r="F50" s="48">
        <v>0</v>
      </c>
      <c r="G50" s="48">
        <v>449</v>
      </c>
      <c r="H50" s="48">
        <v>22</v>
      </c>
      <c r="I50" s="48">
        <v>0</v>
      </c>
      <c r="J50" s="48">
        <v>26</v>
      </c>
      <c r="K50" s="48">
        <v>0</v>
      </c>
      <c r="L50" s="48">
        <v>8</v>
      </c>
    </row>
    <row r="51" spans="1:12" x14ac:dyDescent="0.3">
      <c r="A51" s="47" t="s">
        <v>33</v>
      </c>
      <c r="B51" s="48">
        <v>505</v>
      </c>
      <c r="C51" s="48">
        <v>0</v>
      </c>
      <c r="D51" s="48">
        <v>5</v>
      </c>
      <c r="E51" s="48">
        <v>0</v>
      </c>
      <c r="F51" s="48">
        <v>0</v>
      </c>
      <c r="G51" s="48">
        <v>467</v>
      </c>
      <c r="H51" s="48">
        <v>26</v>
      </c>
      <c r="I51" s="48">
        <v>0</v>
      </c>
      <c r="J51" s="48">
        <v>7</v>
      </c>
      <c r="K51" s="48">
        <v>0</v>
      </c>
      <c r="L51" s="48">
        <v>0</v>
      </c>
    </row>
    <row r="52" spans="1:12" x14ac:dyDescent="0.3">
      <c r="A52" s="47" t="s">
        <v>34</v>
      </c>
      <c r="B52" s="48">
        <v>99</v>
      </c>
      <c r="C52" s="48">
        <v>0</v>
      </c>
      <c r="D52" s="48">
        <v>18</v>
      </c>
      <c r="E52" s="48">
        <v>0</v>
      </c>
      <c r="F52" s="48">
        <v>0</v>
      </c>
      <c r="G52" s="48">
        <v>0</v>
      </c>
      <c r="H52" s="48">
        <v>77</v>
      </c>
      <c r="I52" s="48">
        <v>0</v>
      </c>
      <c r="J52" s="48">
        <v>4</v>
      </c>
      <c r="K52" s="48">
        <v>0</v>
      </c>
      <c r="L52" s="48">
        <v>0</v>
      </c>
    </row>
    <row r="53" spans="1:12" x14ac:dyDescent="0.3">
      <c r="A53" s="47" t="s">
        <v>35</v>
      </c>
      <c r="B53" s="48">
        <v>196</v>
      </c>
      <c r="C53" s="48">
        <v>0</v>
      </c>
      <c r="D53" s="48">
        <v>180</v>
      </c>
      <c r="E53" s="48">
        <v>0</v>
      </c>
      <c r="F53" s="48">
        <v>0</v>
      </c>
      <c r="G53" s="48">
        <v>0</v>
      </c>
      <c r="H53" s="48">
        <v>4</v>
      </c>
      <c r="I53" s="48">
        <v>0</v>
      </c>
      <c r="J53" s="48">
        <v>8</v>
      </c>
      <c r="K53" s="48">
        <v>0</v>
      </c>
      <c r="L53" s="48">
        <v>4</v>
      </c>
    </row>
    <row r="54" spans="1:12" x14ac:dyDescent="0.3">
      <c r="A54" s="47" t="s">
        <v>36</v>
      </c>
      <c r="B54" s="48">
        <v>830</v>
      </c>
      <c r="C54" s="48">
        <v>0</v>
      </c>
      <c r="D54" s="48">
        <v>73</v>
      </c>
      <c r="E54" s="48">
        <v>0</v>
      </c>
      <c r="F54" s="48">
        <v>721</v>
      </c>
      <c r="G54" s="48">
        <v>0</v>
      </c>
      <c r="H54" s="48">
        <v>6</v>
      </c>
      <c r="I54" s="48">
        <v>0</v>
      </c>
      <c r="J54" s="48">
        <v>30</v>
      </c>
      <c r="K54" s="48">
        <v>0</v>
      </c>
      <c r="L54" s="48">
        <v>0</v>
      </c>
    </row>
    <row r="55" spans="1:12" x14ac:dyDescent="0.3">
      <c r="A55" s="47" t="s">
        <v>37</v>
      </c>
      <c r="B55" s="48">
        <v>100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100</v>
      </c>
      <c r="K55" s="48">
        <v>0</v>
      </c>
      <c r="L55" s="48">
        <v>0</v>
      </c>
    </row>
    <row r="56" spans="1:12" x14ac:dyDescent="0.3">
      <c r="A56" s="47" t="s">
        <v>39</v>
      </c>
      <c r="B56" s="48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110</v>
      </c>
      <c r="K56" s="48">
        <v>0</v>
      </c>
      <c r="L56" s="48">
        <v>0</v>
      </c>
    </row>
    <row r="57" spans="1:12" x14ac:dyDescent="0.3">
      <c r="A57" s="47" t="s">
        <v>40</v>
      </c>
      <c r="B57" s="48">
        <v>197</v>
      </c>
      <c r="C57" s="48">
        <v>0</v>
      </c>
      <c r="D57" s="48">
        <v>25</v>
      </c>
      <c r="E57" s="48">
        <v>0</v>
      </c>
      <c r="F57" s="48">
        <v>0</v>
      </c>
      <c r="G57" s="48">
        <v>0</v>
      </c>
      <c r="H57" s="48">
        <v>150</v>
      </c>
      <c r="I57" s="48">
        <v>0</v>
      </c>
      <c r="J57" s="48">
        <v>22</v>
      </c>
      <c r="K57" s="48">
        <v>0</v>
      </c>
      <c r="L57" s="48">
        <v>0</v>
      </c>
    </row>
    <row r="58" spans="1:12" x14ac:dyDescent="0.3">
      <c r="A58" s="47" t="s">
        <v>41</v>
      </c>
      <c r="B58" s="48">
        <v>104</v>
      </c>
      <c r="C58" s="48">
        <v>0</v>
      </c>
      <c r="D58" s="48">
        <v>5</v>
      </c>
      <c r="E58" s="48">
        <v>0</v>
      </c>
      <c r="F58" s="48">
        <v>0</v>
      </c>
      <c r="G58" s="48">
        <v>0</v>
      </c>
      <c r="H58" s="48">
        <v>4</v>
      </c>
      <c r="I58" s="48">
        <v>0</v>
      </c>
      <c r="J58" s="48">
        <v>95</v>
      </c>
      <c r="K58" s="48">
        <v>0</v>
      </c>
      <c r="L58" s="48">
        <v>0</v>
      </c>
    </row>
    <row r="59" spans="1:12" x14ac:dyDescent="0.3">
      <c r="A59" s="47" t="s">
        <v>141</v>
      </c>
      <c r="B59" s="48">
        <v>110</v>
      </c>
      <c r="C59" s="48">
        <v>47</v>
      </c>
      <c r="D59" s="48">
        <v>42</v>
      </c>
      <c r="E59" s="48">
        <v>0</v>
      </c>
      <c r="F59" s="48">
        <v>0</v>
      </c>
      <c r="G59" s="48">
        <v>5</v>
      </c>
      <c r="H59" s="48">
        <v>10</v>
      </c>
      <c r="I59" s="48">
        <v>0</v>
      </c>
      <c r="J59" s="48">
        <v>6</v>
      </c>
      <c r="K59" s="48">
        <v>0</v>
      </c>
      <c r="L59" s="48">
        <v>0</v>
      </c>
    </row>
    <row r="60" spans="1:12" x14ac:dyDescent="0.3">
      <c r="A60" s="47" t="s">
        <v>92</v>
      </c>
      <c r="B60" s="48">
        <v>83</v>
      </c>
      <c r="C60" s="48">
        <v>46</v>
      </c>
      <c r="D60" s="48">
        <v>12</v>
      </c>
      <c r="E60" s="48">
        <v>0</v>
      </c>
      <c r="F60" s="48">
        <v>0</v>
      </c>
      <c r="G60" s="48">
        <v>13</v>
      </c>
      <c r="H60" s="48">
        <v>3</v>
      </c>
      <c r="I60" s="48">
        <v>0</v>
      </c>
      <c r="J60" s="48">
        <v>9</v>
      </c>
      <c r="K60" s="48">
        <v>0</v>
      </c>
      <c r="L60" s="48">
        <v>0</v>
      </c>
    </row>
    <row r="61" spans="1:12" x14ac:dyDescent="0.3">
      <c r="A61" s="47" t="s">
        <v>119</v>
      </c>
      <c r="B61" s="48">
        <v>102</v>
      </c>
      <c r="C61" s="48">
        <v>0</v>
      </c>
      <c r="D61" s="48">
        <v>66</v>
      </c>
      <c r="E61" s="48">
        <v>28</v>
      </c>
      <c r="F61" s="48">
        <v>0</v>
      </c>
      <c r="G61" s="48">
        <v>0</v>
      </c>
      <c r="H61" s="48">
        <v>0</v>
      </c>
      <c r="I61" s="48">
        <v>0</v>
      </c>
      <c r="J61" s="48">
        <v>8</v>
      </c>
      <c r="K61" s="48">
        <v>0</v>
      </c>
      <c r="L61" s="48">
        <v>0</v>
      </c>
    </row>
    <row r="62" spans="1:12" x14ac:dyDescent="0.3">
      <c r="A62" s="47" t="s">
        <v>120</v>
      </c>
      <c r="B62" s="48">
        <v>72</v>
      </c>
      <c r="C62" s="48">
        <v>0</v>
      </c>
      <c r="D62" s="48">
        <v>64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8</v>
      </c>
    </row>
    <row r="63" spans="1:12" x14ac:dyDescent="0.3">
      <c r="A63" s="47" t="s">
        <v>43</v>
      </c>
      <c r="B63" s="48">
        <v>128</v>
      </c>
      <c r="C63" s="48">
        <v>0</v>
      </c>
      <c r="D63" s="48">
        <v>117</v>
      </c>
      <c r="E63" s="48">
        <v>0</v>
      </c>
      <c r="F63" s="48">
        <v>0</v>
      </c>
      <c r="G63" s="48">
        <v>0</v>
      </c>
      <c r="H63" s="48">
        <v>7</v>
      </c>
      <c r="I63" s="48">
        <v>0</v>
      </c>
      <c r="J63" s="48">
        <v>4</v>
      </c>
      <c r="K63" s="48">
        <v>0</v>
      </c>
      <c r="L63" s="48">
        <v>0</v>
      </c>
    </row>
    <row r="64" spans="1:12" x14ac:dyDescent="0.3">
      <c r="A64" s="47" t="s">
        <v>118</v>
      </c>
      <c r="B64" s="48">
        <v>50</v>
      </c>
      <c r="C64" s="48">
        <v>0</v>
      </c>
      <c r="D64" s="48">
        <v>25</v>
      </c>
      <c r="E64" s="48">
        <v>15</v>
      </c>
      <c r="F64" s="48">
        <v>0</v>
      </c>
      <c r="G64" s="48">
        <v>0</v>
      </c>
      <c r="H64" s="48">
        <v>10</v>
      </c>
      <c r="I64" s="48">
        <v>0</v>
      </c>
      <c r="J64" s="48">
        <v>0</v>
      </c>
      <c r="K64" s="48">
        <v>0</v>
      </c>
      <c r="L64" s="48">
        <v>0</v>
      </c>
    </row>
    <row r="65" spans="1:12" x14ac:dyDescent="0.3">
      <c r="A65" s="47" t="s">
        <v>117</v>
      </c>
      <c r="B65" s="48">
        <v>52</v>
      </c>
      <c r="C65" s="48">
        <v>0</v>
      </c>
      <c r="D65" s="48">
        <v>44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8</v>
      </c>
      <c r="K65" s="48">
        <v>0</v>
      </c>
      <c r="L65" s="48">
        <v>0</v>
      </c>
    </row>
    <row r="66" spans="1:12" x14ac:dyDescent="0.3">
      <c r="A66" s="47" t="s">
        <v>121</v>
      </c>
      <c r="B66" s="48">
        <v>66</v>
      </c>
      <c r="C66" s="48">
        <v>0</v>
      </c>
      <c r="D66" s="48">
        <v>62</v>
      </c>
      <c r="E66" s="48">
        <v>4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</row>
    <row r="67" spans="1:12" x14ac:dyDescent="0.3">
      <c r="A67" s="47" t="s">
        <v>44</v>
      </c>
      <c r="B67" s="48">
        <v>161</v>
      </c>
      <c r="C67" s="48">
        <v>0</v>
      </c>
      <c r="D67" s="48">
        <v>111</v>
      </c>
      <c r="E67" s="48">
        <v>0</v>
      </c>
      <c r="F67" s="48">
        <v>0</v>
      </c>
      <c r="G67" s="48">
        <v>17</v>
      </c>
      <c r="H67" s="48">
        <v>29</v>
      </c>
      <c r="I67" s="48">
        <v>0</v>
      </c>
      <c r="J67" s="48">
        <v>4</v>
      </c>
      <c r="K67" s="48">
        <v>0</v>
      </c>
      <c r="L67" s="48">
        <v>0</v>
      </c>
    </row>
    <row r="68" spans="1:12" x14ac:dyDescent="0.3">
      <c r="A68" s="47" t="s">
        <v>122</v>
      </c>
      <c r="B68" s="48">
        <v>60</v>
      </c>
      <c r="C68" s="48">
        <v>0</v>
      </c>
      <c r="D68" s="48">
        <v>44</v>
      </c>
      <c r="E68" s="48">
        <v>16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</row>
    <row r="69" spans="1:12" x14ac:dyDescent="0.3">
      <c r="A69" s="47" t="s">
        <v>49</v>
      </c>
      <c r="B69" s="48">
        <v>314</v>
      </c>
      <c r="C69" s="48">
        <v>0</v>
      </c>
      <c r="D69" s="48">
        <v>99</v>
      </c>
      <c r="E69" s="48">
        <v>0</v>
      </c>
      <c r="F69" s="48">
        <v>0</v>
      </c>
      <c r="G69" s="48">
        <v>198</v>
      </c>
      <c r="H69" s="48">
        <v>9</v>
      </c>
      <c r="I69" s="48">
        <v>0</v>
      </c>
      <c r="J69" s="48">
        <v>4</v>
      </c>
      <c r="K69" s="48">
        <v>0</v>
      </c>
      <c r="L69" s="48">
        <v>4</v>
      </c>
    </row>
    <row r="70" spans="1:12" x14ac:dyDescent="0.3">
      <c r="A70" s="47" t="s">
        <v>50</v>
      </c>
      <c r="B70" s="48">
        <v>104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10</v>
      </c>
      <c r="K70" s="48">
        <v>0</v>
      </c>
      <c r="L70" s="48">
        <v>94</v>
      </c>
    </row>
    <row r="71" spans="1:12" x14ac:dyDescent="0.3">
      <c r="A71" s="47" t="s">
        <v>94</v>
      </c>
      <c r="B71" s="48">
        <v>45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25</v>
      </c>
      <c r="I71" s="48">
        <v>20</v>
      </c>
      <c r="J71" s="48">
        <v>0</v>
      </c>
      <c r="K71" s="48">
        <v>0</v>
      </c>
      <c r="L71" s="48">
        <v>0</v>
      </c>
    </row>
    <row r="72" spans="1:12" x14ac:dyDescent="0.3">
      <c r="A72" s="47" t="s">
        <v>51</v>
      </c>
      <c r="B72" s="48">
        <v>120</v>
      </c>
      <c r="C72" s="48">
        <v>0</v>
      </c>
      <c r="D72" s="48">
        <v>107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13</v>
      </c>
      <c r="K72" s="48">
        <v>0</v>
      </c>
      <c r="L72" s="48">
        <v>0</v>
      </c>
    </row>
    <row r="73" spans="1:12" x14ac:dyDescent="0.3">
      <c r="A73" s="47" t="s">
        <v>138</v>
      </c>
      <c r="B73" s="48">
        <v>513</v>
      </c>
      <c r="C73" s="48">
        <v>0</v>
      </c>
      <c r="D73" s="48">
        <v>175</v>
      </c>
      <c r="E73" s="48">
        <v>0</v>
      </c>
      <c r="F73" s="48">
        <v>326</v>
      </c>
      <c r="G73" s="48">
        <v>0</v>
      </c>
      <c r="H73" s="48">
        <v>0</v>
      </c>
      <c r="I73" s="48">
        <v>0</v>
      </c>
      <c r="J73" s="48">
        <v>12</v>
      </c>
      <c r="K73" s="48">
        <v>0</v>
      </c>
      <c r="L73" s="48">
        <v>0</v>
      </c>
    </row>
    <row r="74" spans="1:12" x14ac:dyDescent="0.3">
      <c r="A74" s="47" t="s">
        <v>147</v>
      </c>
      <c r="B74" s="48">
        <v>1065</v>
      </c>
      <c r="C74" s="48">
        <v>0</v>
      </c>
      <c r="D74" s="48">
        <v>91</v>
      </c>
      <c r="E74" s="48">
        <v>0</v>
      </c>
      <c r="F74" s="48">
        <v>957</v>
      </c>
      <c r="G74" s="48">
        <v>0</v>
      </c>
      <c r="H74" s="48">
        <v>0</v>
      </c>
      <c r="I74" s="48">
        <v>0</v>
      </c>
      <c r="J74" s="48">
        <v>17</v>
      </c>
      <c r="K74" s="48">
        <v>0</v>
      </c>
      <c r="L74" s="48">
        <v>0</v>
      </c>
    </row>
    <row r="75" spans="1:12" x14ac:dyDescent="0.3">
      <c r="A75" s="47" t="s">
        <v>137</v>
      </c>
      <c r="B75" s="48">
        <v>347</v>
      </c>
      <c r="C75" s="48">
        <v>298</v>
      </c>
      <c r="D75" s="48">
        <v>45</v>
      </c>
      <c r="E75" s="48">
        <v>0</v>
      </c>
      <c r="F75" s="48">
        <v>0</v>
      </c>
      <c r="G75" s="48">
        <v>0</v>
      </c>
      <c r="H75" s="48">
        <v>4</v>
      </c>
      <c r="I75" s="48">
        <v>0</v>
      </c>
      <c r="J75" s="48">
        <v>0</v>
      </c>
      <c r="K75" s="48">
        <v>0</v>
      </c>
      <c r="L75" s="48">
        <v>0</v>
      </c>
    </row>
    <row r="76" spans="1:12" x14ac:dyDescent="0.3">
      <c r="A76" s="47" t="s">
        <v>52</v>
      </c>
      <c r="B76" s="48">
        <v>436</v>
      </c>
      <c r="C76" s="48">
        <v>0</v>
      </c>
      <c r="D76" s="48">
        <v>104</v>
      </c>
      <c r="E76" s="48">
        <v>0</v>
      </c>
      <c r="F76" s="48">
        <v>0</v>
      </c>
      <c r="G76" s="48">
        <v>31</v>
      </c>
      <c r="H76" s="48">
        <v>264</v>
      </c>
      <c r="I76" s="48">
        <v>0</v>
      </c>
      <c r="J76" s="48">
        <v>37</v>
      </c>
      <c r="K76" s="48">
        <v>0</v>
      </c>
      <c r="L76" s="48">
        <v>0</v>
      </c>
    </row>
    <row r="77" spans="1:12" x14ac:dyDescent="0.3">
      <c r="A77" s="47" t="s">
        <v>53</v>
      </c>
      <c r="B77" s="48">
        <v>329</v>
      </c>
      <c r="C77" s="48">
        <v>0</v>
      </c>
      <c r="D77" s="48">
        <v>6</v>
      </c>
      <c r="E77" s="48">
        <v>0</v>
      </c>
      <c r="F77" s="48">
        <v>0</v>
      </c>
      <c r="G77" s="48">
        <v>4</v>
      </c>
      <c r="H77" s="48">
        <v>0</v>
      </c>
      <c r="I77" s="48">
        <v>0</v>
      </c>
      <c r="J77" s="48">
        <v>20</v>
      </c>
      <c r="K77" s="48">
        <v>0</v>
      </c>
      <c r="L77" s="48">
        <v>299</v>
      </c>
    </row>
    <row r="78" spans="1:12" x14ac:dyDescent="0.3">
      <c r="A78" s="47" t="s">
        <v>54</v>
      </c>
      <c r="B78" s="48">
        <v>338</v>
      </c>
      <c r="C78" s="48">
        <v>16</v>
      </c>
      <c r="D78" s="48">
        <v>70</v>
      </c>
      <c r="E78" s="48">
        <v>0</v>
      </c>
      <c r="F78" s="48">
        <v>210</v>
      </c>
      <c r="G78" s="48">
        <v>0</v>
      </c>
      <c r="H78" s="48">
        <v>15</v>
      </c>
      <c r="I78" s="48">
        <v>0</v>
      </c>
      <c r="J78" s="48">
        <v>27</v>
      </c>
      <c r="K78" s="48">
        <v>0</v>
      </c>
      <c r="L78" s="48">
        <v>0</v>
      </c>
    </row>
    <row r="79" spans="1:12" x14ac:dyDescent="0.3">
      <c r="A79" s="47" t="s">
        <v>55</v>
      </c>
      <c r="B79" s="48">
        <v>349</v>
      </c>
      <c r="C79" s="48">
        <v>0</v>
      </c>
      <c r="D79" s="48">
        <v>21</v>
      </c>
      <c r="E79" s="48">
        <v>0</v>
      </c>
      <c r="F79" s="48">
        <v>320</v>
      </c>
      <c r="G79" s="48">
        <v>0</v>
      </c>
      <c r="H79" s="48">
        <v>5</v>
      </c>
      <c r="I79" s="48">
        <v>0</v>
      </c>
      <c r="J79" s="48">
        <v>3</v>
      </c>
      <c r="K79" s="48">
        <v>0</v>
      </c>
      <c r="L79" s="48">
        <v>0</v>
      </c>
    </row>
    <row r="80" spans="1:12" x14ac:dyDescent="0.3">
      <c r="A80" s="47" t="s">
        <v>56</v>
      </c>
      <c r="B80" s="48">
        <v>535</v>
      </c>
      <c r="C80" s="48">
        <v>0</v>
      </c>
      <c r="D80" s="48">
        <v>63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472</v>
      </c>
      <c r="K80" s="48">
        <v>0</v>
      </c>
      <c r="L80" s="48">
        <v>0</v>
      </c>
    </row>
    <row r="81" spans="1:12" x14ac:dyDescent="0.3">
      <c r="A81" s="47" t="s">
        <v>57</v>
      </c>
      <c r="B81" s="48">
        <v>273</v>
      </c>
      <c r="C81" s="48">
        <v>0</v>
      </c>
      <c r="D81" s="48">
        <v>25</v>
      </c>
      <c r="E81" s="48">
        <v>0</v>
      </c>
      <c r="F81" s="48">
        <v>13</v>
      </c>
      <c r="G81" s="48">
        <v>0</v>
      </c>
      <c r="H81" s="48">
        <v>181</v>
      </c>
      <c r="I81" s="48">
        <v>0</v>
      </c>
      <c r="J81" s="48">
        <v>54</v>
      </c>
      <c r="K81" s="48">
        <v>0</v>
      </c>
      <c r="L81" s="48">
        <v>0</v>
      </c>
    </row>
    <row r="82" spans="1:12" x14ac:dyDescent="0.3">
      <c r="A82" s="47" t="s">
        <v>58</v>
      </c>
      <c r="B82" s="48">
        <v>57</v>
      </c>
      <c r="C82" s="48">
        <v>0</v>
      </c>
      <c r="D82" s="48">
        <v>0</v>
      </c>
      <c r="E82" s="48">
        <v>0</v>
      </c>
      <c r="F82" s="48">
        <v>53</v>
      </c>
      <c r="G82" s="48">
        <v>0</v>
      </c>
      <c r="H82" s="48">
        <v>0</v>
      </c>
      <c r="I82" s="48">
        <v>0</v>
      </c>
      <c r="J82" s="48">
        <v>4</v>
      </c>
      <c r="K82" s="48">
        <v>0</v>
      </c>
      <c r="L82" s="48">
        <v>0</v>
      </c>
    </row>
    <row r="83" spans="1:12" x14ac:dyDescent="0.3">
      <c r="A83" s="47" t="s">
        <v>127</v>
      </c>
      <c r="B83" s="48">
        <v>321</v>
      </c>
      <c r="C83" s="48">
        <v>0</v>
      </c>
      <c r="D83" s="48">
        <v>296</v>
      </c>
      <c r="E83" s="48">
        <v>0</v>
      </c>
      <c r="F83" s="48">
        <v>0</v>
      </c>
      <c r="G83" s="48">
        <v>0</v>
      </c>
      <c r="H83" s="48">
        <v>25</v>
      </c>
      <c r="I83" s="48">
        <v>0</v>
      </c>
      <c r="J83" s="48">
        <v>0</v>
      </c>
      <c r="K83" s="48">
        <v>0</v>
      </c>
      <c r="L83" s="48">
        <v>0</v>
      </c>
    </row>
    <row r="84" spans="1:12" x14ac:dyDescent="0.3">
      <c r="A84" s="47" t="s">
        <v>59</v>
      </c>
      <c r="B84" s="48">
        <v>102</v>
      </c>
      <c r="C84" s="48">
        <v>0</v>
      </c>
      <c r="D84" s="48">
        <v>6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96</v>
      </c>
      <c r="K84" s="48">
        <v>0</v>
      </c>
      <c r="L84" s="48">
        <v>0</v>
      </c>
    </row>
    <row r="85" spans="1:12" x14ac:dyDescent="0.3">
      <c r="A85" s="47" t="s">
        <v>60</v>
      </c>
      <c r="B85" s="48">
        <v>203</v>
      </c>
      <c r="C85" s="48">
        <v>0</v>
      </c>
      <c r="D85" s="48">
        <v>133</v>
      </c>
      <c r="E85" s="48">
        <v>0</v>
      </c>
      <c r="F85" s="48">
        <v>0</v>
      </c>
      <c r="G85" s="48">
        <v>0</v>
      </c>
      <c r="H85" s="48">
        <v>52</v>
      </c>
      <c r="I85" s="48">
        <v>0</v>
      </c>
      <c r="J85" s="48">
        <v>18</v>
      </c>
      <c r="K85" s="48">
        <v>0</v>
      </c>
      <c r="L85" s="48">
        <v>0</v>
      </c>
    </row>
    <row r="86" spans="1:12" x14ac:dyDescent="0.3">
      <c r="A86" s="47" t="s">
        <v>61</v>
      </c>
      <c r="B86" s="48">
        <v>124</v>
      </c>
      <c r="C86" s="48">
        <v>0</v>
      </c>
      <c r="D86" s="48">
        <v>35</v>
      </c>
      <c r="E86" s="48">
        <v>0</v>
      </c>
      <c r="F86" s="48">
        <v>82</v>
      </c>
      <c r="G86" s="48">
        <v>0</v>
      </c>
      <c r="H86" s="48">
        <v>0</v>
      </c>
      <c r="I86" s="48">
        <v>0</v>
      </c>
      <c r="J86" s="48">
        <v>7</v>
      </c>
      <c r="K86" s="48">
        <v>0</v>
      </c>
      <c r="L86" s="48">
        <v>0</v>
      </c>
    </row>
    <row r="87" spans="1:12" x14ac:dyDescent="0.3">
      <c r="A87" s="47" t="s">
        <v>62</v>
      </c>
      <c r="B87" s="48">
        <v>207</v>
      </c>
      <c r="C87" s="48">
        <v>0</v>
      </c>
      <c r="D87" s="48">
        <v>5</v>
      </c>
      <c r="E87" s="48">
        <v>0</v>
      </c>
      <c r="F87" s="48">
        <v>0</v>
      </c>
      <c r="G87" s="48">
        <v>0</v>
      </c>
      <c r="H87" s="48">
        <v>4</v>
      </c>
      <c r="I87" s="48">
        <v>0</v>
      </c>
      <c r="J87" s="48">
        <v>198</v>
      </c>
      <c r="K87" s="48">
        <v>0</v>
      </c>
      <c r="L87" s="48">
        <v>0</v>
      </c>
    </row>
    <row r="88" spans="1:12" x14ac:dyDescent="0.3">
      <c r="A88" s="47" t="s">
        <v>63</v>
      </c>
      <c r="B88" s="48">
        <v>225</v>
      </c>
      <c r="C88" s="48">
        <v>0</v>
      </c>
      <c r="D88" s="48">
        <v>4</v>
      </c>
      <c r="E88" s="48">
        <v>0</v>
      </c>
      <c r="F88" s="48">
        <v>0</v>
      </c>
      <c r="G88" s="48">
        <v>198</v>
      </c>
      <c r="H88" s="48">
        <v>7</v>
      </c>
      <c r="I88" s="48">
        <v>0</v>
      </c>
      <c r="J88" s="48">
        <v>16</v>
      </c>
      <c r="K88" s="48">
        <v>0</v>
      </c>
      <c r="L88" s="48">
        <v>0</v>
      </c>
    </row>
    <row r="89" spans="1:12" x14ac:dyDescent="0.3">
      <c r="A89" s="53"/>
      <c r="B89" s="54">
        <f>SUM(B90:B91)</f>
        <v>3720</v>
      </c>
      <c r="C89" s="54">
        <f t="shared" ref="C89:L89" si="5">SUM(C90:C91)</f>
        <v>0</v>
      </c>
      <c r="D89" s="54">
        <f t="shared" si="5"/>
        <v>0</v>
      </c>
      <c r="E89" s="54">
        <f t="shared" si="5"/>
        <v>0</v>
      </c>
      <c r="F89" s="54">
        <f t="shared" si="5"/>
        <v>0</v>
      </c>
      <c r="G89" s="54">
        <f t="shared" si="5"/>
        <v>0</v>
      </c>
      <c r="H89" s="54">
        <f t="shared" si="5"/>
        <v>0</v>
      </c>
      <c r="I89" s="54">
        <f t="shared" si="5"/>
        <v>0</v>
      </c>
      <c r="J89" s="54">
        <f t="shared" si="5"/>
        <v>0</v>
      </c>
      <c r="K89" s="54">
        <f t="shared" si="5"/>
        <v>3720</v>
      </c>
      <c r="L89" s="54">
        <f t="shared" si="5"/>
        <v>0</v>
      </c>
    </row>
    <row r="90" spans="1:12" x14ac:dyDescent="0.3">
      <c r="A90" s="47" t="s">
        <v>64</v>
      </c>
      <c r="B90" s="48">
        <v>3620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3620</v>
      </c>
      <c r="L90" s="48">
        <v>0</v>
      </c>
    </row>
    <row r="91" spans="1:12" x14ac:dyDescent="0.3">
      <c r="A91" s="49" t="s">
        <v>131</v>
      </c>
      <c r="B91" s="50">
        <v>100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100</v>
      </c>
      <c r="L91" s="50">
        <v>0</v>
      </c>
    </row>
  </sheetData>
  <sortState ref="A23:L88">
    <sortCondition ref="A2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view="pageBreakPreview" zoomScaleNormal="100" zoomScaleSheetLayoutView="100" workbookViewId="0">
      <selection sqref="A1:F1"/>
    </sheetView>
  </sheetViews>
  <sheetFormatPr baseColWidth="10" defaultColWidth="5.75" defaultRowHeight="16.5" x14ac:dyDescent="0.3"/>
  <cols>
    <col min="1" max="1" width="45.25" style="1" bestFit="1" customWidth="1"/>
    <col min="2" max="2" width="14.875" style="16" customWidth="1"/>
    <col min="3" max="3" width="13.75" style="16" customWidth="1"/>
    <col min="4" max="4" width="15.125" style="11" customWidth="1"/>
    <col min="5" max="5" width="13.125" style="11" customWidth="1"/>
    <col min="6" max="6" width="13.75" style="11" customWidth="1"/>
    <col min="7" max="16384" width="5.75" style="1"/>
  </cols>
  <sheetData>
    <row r="1" spans="1:6" ht="18.75" x14ac:dyDescent="0.3">
      <c r="A1" s="173" t="s">
        <v>188</v>
      </c>
      <c r="B1" s="174"/>
      <c r="C1" s="174"/>
      <c r="D1" s="174"/>
      <c r="E1" s="174"/>
      <c r="F1" s="175"/>
    </row>
    <row r="2" spans="1:6" x14ac:dyDescent="0.3">
      <c r="A2" s="176" t="s">
        <v>189</v>
      </c>
      <c r="B2" s="177"/>
      <c r="C2" s="177"/>
      <c r="D2" s="177"/>
      <c r="E2" s="177"/>
      <c r="F2" s="178"/>
    </row>
    <row r="3" spans="1:6" x14ac:dyDescent="0.3">
      <c r="A3" s="170" t="s">
        <v>235</v>
      </c>
      <c r="B3" s="171"/>
      <c r="C3" s="171"/>
      <c r="D3" s="171"/>
      <c r="E3" s="171"/>
      <c r="F3" s="172"/>
    </row>
    <row r="4" spans="1:6" ht="25.5" x14ac:dyDescent="0.3">
      <c r="A4" s="21" t="s">
        <v>76</v>
      </c>
      <c r="B4" s="21" t="s">
        <v>234</v>
      </c>
      <c r="C4" s="22" t="s">
        <v>77</v>
      </c>
      <c r="D4" s="22" t="s">
        <v>0</v>
      </c>
      <c r="E4" s="22" t="s">
        <v>73</v>
      </c>
      <c r="F4" s="21" t="s">
        <v>74</v>
      </c>
    </row>
    <row r="5" spans="1:6" s="71" customFormat="1" x14ac:dyDescent="0.3">
      <c r="A5" s="32" t="s">
        <v>190</v>
      </c>
      <c r="B5" s="77">
        <v>18727</v>
      </c>
      <c r="C5" s="61">
        <v>68825.719070860257</v>
      </c>
      <c r="D5" s="61">
        <v>1288899241.04</v>
      </c>
      <c r="E5" s="61">
        <v>990404732.06999993</v>
      </c>
      <c r="F5" s="61">
        <v>298494508.97000003</v>
      </c>
    </row>
    <row r="6" spans="1:6" s="81" customFormat="1" x14ac:dyDescent="0.3">
      <c r="A6" s="74" t="s">
        <v>191</v>
      </c>
      <c r="B6" s="119">
        <v>117</v>
      </c>
      <c r="C6" s="72">
        <v>55575.502405819112</v>
      </c>
      <c r="D6" s="72">
        <v>6502333.7814808358</v>
      </c>
      <c r="E6" s="72">
        <v>4466656.3583382275</v>
      </c>
      <c r="F6" s="72">
        <v>2035677.4231426083</v>
      </c>
    </row>
    <row r="7" spans="1:6" x14ac:dyDescent="0.3">
      <c r="A7" s="6" t="s">
        <v>224</v>
      </c>
      <c r="B7" s="120">
        <v>29</v>
      </c>
      <c r="C7" s="8">
        <v>43743.15271154388</v>
      </c>
      <c r="D7" s="8">
        <v>1268551.4286347725</v>
      </c>
      <c r="E7" s="8">
        <v>843309.51437443262</v>
      </c>
      <c r="F7" s="8">
        <v>425241.91426033998</v>
      </c>
    </row>
    <row r="8" spans="1:6" x14ac:dyDescent="0.3">
      <c r="A8" s="6" t="s">
        <v>79</v>
      </c>
      <c r="B8" s="120">
        <v>27</v>
      </c>
      <c r="C8" s="8">
        <v>59769.750597484366</v>
      </c>
      <c r="D8" s="8">
        <v>1613783.2661320779</v>
      </c>
      <c r="E8" s="8">
        <v>1129904.5326934373</v>
      </c>
      <c r="F8" s="8">
        <v>483878.73343864054</v>
      </c>
    </row>
    <row r="9" spans="1:6" x14ac:dyDescent="0.3">
      <c r="A9" s="6" t="s">
        <v>228</v>
      </c>
      <c r="B9" s="120">
        <v>48</v>
      </c>
      <c r="C9" s="8">
        <v>59617.709961601795</v>
      </c>
      <c r="D9" s="8">
        <v>2861650.0781568862</v>
      </c>
      <c r="E9" s="8">
        <v>1970637.2803438883</v>
      </c>
      <c r="F9" s="8">
        <v>891012.79781299783</v>
      </c>
    </row>
    <row r="10" spans="1:6" x14ac:dyDescent="0.3">
      <c r="A10" s="6" t="s">
        <v>232</v>
      </c>
      <c r="B10" s="120">
        <v>4</v>
      </c>
      <c r="C10" s="8">
        <v>61542.869961601798</v>
      </c>
      <c r="D10" s="8">
        <v>246171.47984640719</v>
      </c>
      <c r="E10" s="8">
        <v>171920.41336199071</v>
      </c>
      <c r="F10" s="8">
        <v>74251.066484416486</v>
      </c>
    </row>
    <row r="11" spans="1:6" x14ac:dyDescent="0.3">
      <c r="A11" s="6" t="s">
        <v>229</v>
      </c>
      <c r="B11" s="120">
        <v>9</v>
      </c>
      <c r="C11" s="8">
        <v>56908.613190076961</v>
      </c>
      <c r="D11" s="8">
        <v>512177.51871069265</v>
      </c>
      <c r="E11" s="8">
        <v>350884.60756447911</v>
      </c>
      <c r="F11" s="8">
        <v>161292.9111462135</v>
      </c>
    </row>
    <row r="12" spans="1:6" s="81" customFormat="1" x14ac:dyDescent="0.3">
      <c r="A12" s="74" t="s">
        <v>192</v>
      </c>
      <c r="B12" s="119">
        <v>254</v>
      </c>
      <c r="C12" s="72">
        <v>62538.592312491026</v>
      </c>
      <c r="D12" s="72">
        <v>15884802.447372722</v>
      </c>
      <c r="E12" s="72">
        <v>11700523.683486409</v>
      </c>
      <c r="F12" s="72">
        <v>4184278.763886312</v>
      </c>
    </row>
    <row r="13" spans="1:6" x14ac:dyDescent="0.3">
      <c r="A13" s="6" t="s">
        <v>8</v>
      </c>
      <c r="B13" s="120">
        <v>11</v>
      </c>
      <c r="C13" s="8">
        <v>67882.030246477749</v>
      </c>
      <c r="D13" s="8">
        <v>746702.33271125518</v>
      </c>
      <c r="E13" s="8">
        <v>536852.84924547444</v>
      </c>
      <c r="F13" s="8">
        <v>209849.48346578074</v>
      </c>
    </row>
    <row r="14" spans="1:6" x14ac:dyDescent="0.3">
      <c r="A14" s="6" t="s">
        <v>10</v>
      </c>
      <c r="B14" s="120">
        <v>40</v>
      </c>
      <c r="C14" s="8">
        <v>66387.647761016808</v>
      </c>
      <c r="D14" s="8">
        <v>2655505.9104406722</v>
      </c>
      <c r="E14" s="8">
        <v>2021087.043619907</v>
      </c>
      <c r="F14" s="8">
        <v>634418.86682076519</v>
      </c>
    </row>
    <row r="15" spans="1:6" x14ac:dyDescent="0.3">
      <c r="A15" s="6" t="s">
        <v>177</v>
      </c>
      <c r="B15" s="120">
        <v>14</v>
      </c>
      <c r="C15" s="8">
        <v>59662.086840870608</v>
      </c>
      <c r="D15" s="8">
        <v>835269.2157721885</v>
      </c>
      <c r="E15" s="8">
        <v>584369.13176696748</v>
      </c>
      <c r="F15" s="8">
        <v>250900.08400522103</v>
      </c>
    </row>
    <row r="16" spans="1:6" x14ac:dyDescent="0.3">
      <c r="A16" s="6" t="s">
        <v>174</v>
      </c>
      <c r="B16" s="120">
        <v>18</v>
      </c>
      <c r="C16" s="8">
        <v>58690.780794935134</v>
      </c>
      <c r="D16" s="8">
        <v>1056434.0543088324</v>
      </c>
      <c r="E16" s="8">
        <v>722304.25512895815</v>
      </c>
      <c r="F16" s="8">
        <v>334129.79917987419</v>
      </c>
    </row>
    <row r="17" spans="1:6" x14ac:dyDescent="0.3">
      <c r="A17" s="6" t="s">
        <v>175</v>
      </c>
      <c r="B17" s="120">
        <v>16</v>
      </c>
      <c r="C17" s="8">
        <v>80794.474336601794</v>
      </c>
      <c r="D17" s="8">
        <v>1292711.5893856287</v>
      </c>
      <c r="E17" s="8">
        <v>995707.32344796276</v>
      </c>
      <c r="F17" s="8">
        <v>297004.26593766594</v>
      </c>
    </row>
    <row r="18" spans="1:6" x14ac:dyDescent="0.3">
      <c r="A18" s="6" t="s">
        <v>173</v>
      </c>
      <c r="B18" s="120">
        <v>23</v>
      </c>
      <c r="C18" s="8">
        <v>82594.714325981695</v>
      </c>
      <c r="D18" s="8">
        <v>1899678.4294975791</v>
      </c>
      <c r="E18" s="8">
        <v>1459208.8593314465</v>
      </c>
      <c r="F18" s="8">
        <v>440469.57016613265</v>
      </c>
    </row>
    <row r="19" spans="1:6" x14ac:dyDescent="0.3">
      <c r="A19" s="6" t="s">
        <v>78</v>
      </c>
      <c r="B19" s="120">
        <v>18</v>
      </c>
      <c r="C19" s="8">
        <v>58548.348139006026</v>
      </c>
      <c r="D19" s="8">
        <v>1053870.2665021084</v>
      </c>
      <c r="E19" s="8">
        <v>752874.37512895814</v>
      </c>
      <c r="F19" s="8">
        <v>300995.8913731504</v>
      </c>
    </row>
    <row r="20" spans="1:6" x14ac:dyDescent="0.3">
      <c r="A20" s="6" t="s">
        <v>9</v>
      </c>
      <c r="B20" s="120">
        <v>13</v>
      </c>
      <c r="C20" s="8">
        <v>55634.247433029297</v>
      </c>
      <c r="D20" s="8">
        <v>723245.21662938083</v>
      </c>
      <c r="E20" s="8">
        <v>532619.53092646971</v>
      </c>
      <c r="F20" s="8">
        <v>190625.68570291105</v>
      </c>
    </row>
    <row r="21" spans="1:6" x14ac:dyDescent="0.3">
      <c r="A21" s="6" t="s">
        <v>170</v>
      </c>
      <c r="B21" s="120">
        <v>39</v>
      </c>
      <c r="C21" s="8">
        <v>50223.183330465188</v>
      </c>
      <c r="D21" s="8">
        <v>1958704.1498881422</v>
      </c>
      <c r="E21" s="8">
        <v>1386827.0927794091</v>
      </c>
      <c r="F21" s="8">
        <v>571877.0571087331</v>
      </c>
    </row>
    <row r="22" spans="1:6" x14ac:dyDescent="0.3">
      <c r="A22" s="6" t="s">
        <v>178</v>
      </c>
      <c r="B22" s="120">
        <v>10</v>
      </c>
      <c r="C22" s="8">
        <v>58695.613511016803</v>
      </c>
      <c r="D22" s="8">
        <v>586956.13511016802</v>
      </c>
      <c r="E22" s="8">
        <v>428351.41840497672</v>
      </c>
      <c r="F22" s="8">
        <v>158604.7167051913</v>
      </c>
    </row>
    <row r="23" spans="1:6" x14ac:dyDescent="0.3">
      <c r="A23" s="6" t="s">
        <v>225</v>
      </c>
      <c r="B23" s="120">
        <v>2</v>
      </c>
      <c r="C23" s="8">
        <v>149299.20671728606</v>
      </c>
      <c r="D23" s="8">
        <v>298598.41343457211</v>
      </c>
      <c r="E23" s="8">
        <v>260296.71168099536</v>
      </c>
      <c r="F23" s="8">
        <v>38301.701753576752</v>
      </c>
    </row>
    <row r="24" spans="1:6" x14ac:dyDescent="0.3">
      <c r="A24" s="6" t="s">
        <v>226</v>
      </c>
      <c r="B24" s="120">
        <v>13</v>
      </c>
      <c r="C24" s="8">
        <v>71782.898664862951</v>
      </c>
      <c r="D24" s="8">
        <v>933177.68264321843</v>
      </c>
      <c r="E24" s="8">
        <v>726991.55092646973</v>
      </c>
      <c r="F24" s="8">
        <v>206186.1317167487</v>
      </c>
    </row>
    <row r="25" spans="1:6" x14ac:dyDescent="0.3">
      <c r="A25" s="6" t="s">
        <v>176</v>
      </c>
      <c r="B25" s="120">
        <v>17</v>
      </c>
      <c r="C25" s="8">
        <v>55496.842471122705</v>
      </c>
      <c r="D25" s="8">
        <v>943446.32200908603</v>
      </c>
      <c r="E25" s="8">
        <v>638781.93428846053</v>
      </c>
      <c r="F25" s="8">
        <v>304664.3877206255</v>
      </c>
    </row>
    <row r="26" spans="1:6" x14ac:dyDescent="0.3">
      <c r="A26" s="6" t="s">
        <v>227</v>
      </c>
      <c r="B26" s="121">
        <v>20</v>
      </c>
      <c r="C26" s="8">
        <v>51275.348461601796</v>
      </c>
      <c r="D26" s="8">
        <v>1025506.9692320359</v>
      </c>
      <c r="E26" s="8">
        <v>654251.63680995349</v>
      </c>
      <c r="F26" s="8">
        <v>371255.33242208243</v>
      </c>
    </row>
    <row r="27" spans="1:6" s="81" customFormat="1" x14ac:dyDescent="0.3">
      <c r="A27" s="74" t="s">
        <v>193</v>
      </c>
      <c r="B27" s="119">
        <v>14605</v>
      </c>
      <c r="C27" s="72">
        <v>72239.396651048504</v>
      </c>
      <c r="D27" s="72">
        <v>1055056388.0885634</v>
      </c>
      <c r="E27" s="72">
        <v>813824523.59546852</v>
      </c>
      <c r="F27" s="72">
        <v>241231864.49309489</v>
      </c>
    </row>
    <row r="28" spans="1:6" x14ac:dyDescent="0.3">
      <c r="A28" s="6" t="s">
        <v>150</v>
      </c>
      <c r="B28" s="120">
        <v>562</v>
      </c>
      <c r="C28" s="8">
        <v>57103.346869109235</v>
      </c>
      <c r="D28" s="8">
        <v>32092080.940439388</v>
      </c>
      <c r="E28" s="8">
        <v>23851185.912359696</v>
      </c>
      <c r="F28" s="8">
        <v>8240895.0280796923</v>
      </c>
    </row>
    <row r="29" spans="1:6" x14ac:dyDescent="0.3">
      <c r="A29" s="6" t="s">
        <v>151</v>
      </c>
      <c r="B29" s="120">
        <v>163</v>
      </c>
      <c r="C29" s="8">
        <v>63510.678192821659</v>
      </c>
      <c r="D29" s="8">
        <v>10352240.54542993</v>
      </c>
      <c r="E29" s="8">
        <v>7962087.7170011215</v>
      </c>
      <c r="F29" s="8">
        <v>2390152.8284288077</v>
      </c>
    </row>
    <row r="30" spans="1:6" x14ac:dyDescent="0.3">
      <c r="A30" s="6" t="s">
        <v>152</v>
      </c>
      <c r="B30" s="120">
        <v>284</v>
      </c>
      <c r="C30" s="8">
        <v>61675.225477449661</v>
      </c>
      <c r="D30" s="8">
        <v>17515764.035595704</v>
      </c>
      <c r="E30" s="8">
        <v>13351325.978701338</v>
      </c>
      <c r="F30" s="8">
        <v>4164438.0568943643</v>
      </c>
    </row>
    <row r="31" spans="1:6" x14ac:dyDescent="0.3">
      <c r="A31" s="6" t="s">
        <v>186</v>
      </c>
      <c r="B31" s="120">
        <v>136</v>
      </c>
      <c r="C31" s="8">
        <v>56394.935694547094</v>
      </c>
      <c r="D31" s="8">
        <v>7669711.2544584051</v>
      </c>
      <c r="E31" s="8">
        <v>5873845.6743076835</v>
      </c>
      <c r="F31" s="8">
        <v>1795865.5801507218</v>
      </c>
    </row>
    <row r="32" spans="1:6" x14ac:dyDescent="0.3">
      <c r="A32" s="6" t="s">
        <v>14</v>
      </c>
      <c r="B32" s="120">
        <v>191</v>
      </c>
      <c r="C32" s="8">
        <v>62658.725911670605</v>
      </c>
      <c r="D32" s="8">
        <v>11967816.649129085</v>
      </c>
      <c r="E32" s="8">
        <v>9445681.9005350564</v>
      </c>
      <c r="F32" s="8">
        <v>2522134.7485940284</v>
      </c>
    </row>
    <row r="33" spans="1:6" x14ac:dyDescent="0.3">
      <c r="A33" s="6" t="s">
        <v>153</v>
      </c>
      <c r="B33" s="120">
        <v>312</v>
      </c>
      <c r="C33" s="8">
        <v>74595.812782114619</v>
      </c>
      <c r="D33" s="8">
        <v>23273893.588019762</v>
      </c>
      <c r="E33" s="8">
        <v>17482310.402235277</v>
      </c>
      <c r="F33" s="8">
        <v>5791583.1857844861</v>
      </c>
    </row>
    <row r="34" spans="1:6" x14ac:dyDescent="0.3">
      <c r="A34" s="6" t="s">
        <v>16</v>
      </c>
      <c r="B34" s="120">
        <v>360</v>
      </c>
      <c r="C34" s="8">
        <v>77652.442955461243</v>
      </c>
      <c r="D34" s="8">
        <v>27954879.463966049</v>
      </c>
      <c r="E34" s="8">
        <v>22245109.662579164</v>
      </c>
      <c r="F34" s="8">
        <v>5709769.8013868872</v>
      </c>
    </row>
    <row r="35" spans="1:6" x14ac:dyDescent="0.3">
      <c r="A35" s="6" t="s">
        <v>80</v>
      </c>
      <c r="B35" s="120">
        <v>63</v>
      </c>
      <c r="C35" s="8">
        <v>64710.415022812515</v>
      </c>
      <c r="D35" s="8">
        <v>4076756.1464371886</v>
      </c>
      <c r="E35" s="8">
        <v>2874890.9229513537</v>
      </c>
      <c r="F35" s="8">
        <v>1201865.2234858349</v>
      </c>
    </row>
    <row r="36" spans="1:6" x14ac:dyDescent="0.3">
      <c r="A36" s="6" t="s">
        <v>17</v>
      </c>
      <c r="B36" s="120">
        <v>71</v>
      </c>
      <c r="C36" s="8">
        <v>81864.259708705649</v>
      </c>
      <c r="D36" s="8">
        <v>5812362.4393181009</v>
      </c>
      <c r="E36" s="8">
        <v>4457879.4096753346</v>
      </c>
      <c r="F36" s="8">
        <v>1354483.0296427663</v>
      </c>
    </row>
    <row r="37" spans="1:6" x14ac:dyDescent="0.3">
      <c r="A37" s="6" t="s">
        <v>154</v>
      </c>
      <c r="B37" s="120">
        <v>176</v>
      </c>
      <c r="C37" s="8">
        <v>74344.962741844633</v>
      </c>
      <c r="D37" s="8">
        <v>13084713.442564655</v>
      </c>
      <c r="E37" s="8">
        <v>9930540.9579275902</v>
      </c>
      <c r="F37" s="8">
        <v>3154172.4846370644</v>
      </c>
    </row>
    <row r="38" spans="1:6" x14ac:dyDescent="0.3">
      <c r="A38" s="6" t="s">
        <v>19</v>
      </c>
      <c r="B38" s="120">
        <v>176</v>
      </c>
      <c r="C38" s="8">
        <v>66594.818711601794</v>
      </c>
      <c r="D38" s="8">
        <v>11720688.093241917</v>
      </c>
      <c r="E38" s="8">
        <v>8453641.1679275911</v>
      </c>
      <c r="F38" s="8">
        <v>3267046.9253143254</v>
      </c>
    </row>
    <row r="39" spans="1:6" x14ac:dyDescent="0.3">
      <c r="A39" s="6" t="s">
        <v>20</v>
      </c>
      <c r="B39" s="120">
        <v>177</v>
      </c>
      <c r="C39" s="8">
        <v>69807.835823183705</v>
      </c>
      <c r="D39" s="8">
        <v>12355986.940703517</v>
      </c>
      <c r="E39" s="8">
        <v>9070377.2487680875</v>
      </c>
      <c r="F39" s="8">
        <v>3285609.6919354293</v>
      </c>
    </row>
    <row r="40" spans="1:6" x14ac:dyDescent="0.3">
      <c r="A40" s="6" t="s">
        <v>181</v>
      </c>
      <c r="B40" s="120">
        <v>122</v>
      </c>
      <c r="C40" s="8">
        <v>71861.492757655084</v>
      </c>
      <c r="D40" s="8">
        <v>8767102.1164339203</v>
      </c>
      <c r="E40" s="8">
        <v>6439680.5725407163</v>
      </c>
      <c r="F40" s="8">
        <v>2327421.5438932045</v>
      </c>
    </row>
    <row r="41" spans="1:6" x14ac:dyDescent="0.3">
      <c r="A41" s="6" t="s">
        <v>22</v>
      </c>
      <c r="B41" s="120">
        <v>136</v>
      </c>
      <c r="C41" s="8">
        <v>75903.775917484149</v>
      </c>
      <c r="D41" s="8">
        <v>10322913.524777845</v>
      </c>
      <c r="E41" s="8">
        <v>7798377.2643076833</v>
      </c>
      <c r="F41" s="8">
        <v>2524536.2604701603</v>
      </c>
    </row>
    <row r="42" spans="1:6" x14ac:dyDescent="0.3">
      <c r="A42" s="6" t="s">
        <v>155</v>
      </c>
      <c r="B42" s="120">
        <v>174</v>
      </c>
      <c r="C42" s="8">
        <v>68453.708400804928</v>
      </c>
      <c r="D42" s="8">
        <v>11910945.261740059</v>
      </c>
      <c r="E42" s="8">
        <v>8792615.6462465972</v>
      </c>
      <c r="F42" s="8">
        <v>3118329.615493461</v>
      </c>
    </row>
    <row r="43" spans="1:6" x14ac:dyDescent="0.3">
      <c r="A43" s="6" t="s">
        <v>24</v>
      </c>
      <c r="B43" s="120">
        <v>150</v>
      </c>
      <c r="C43" s="8">
        <v>57305.683212194155</v>
      </c>
      <c r="D43" s="8">
        <v>8595852.4818291236</v>
      </c>
      <c r="E43" s="8">
        <v>6615118.386074651</v>
      </c>
      <c r="F43" s="8">
        <v>1980734.0957544725</v>
      </c>
    </row>
    <row r="44" spans="1:6" x14ac:dyDescent="0.3">
      <c r="A44" s="6" t="s">
        <v>156</v>
      </c>
      <c r="B44" s="120">
        <v>200</v>
      </c>
      <c r="C44" s="8">
        <v>61508.698775336983</v>
      </c>
      <c r="D44" s="8">
        <v>12301739.755067397</v>
      </c>
      <c r="E44" s="8">
        <v>9369036.8980995361</v>
      </c>
      <c r="F44" s="8">
        <v>2932702.8569678618</v>
      </c>
    </row>
    <row r="45" spans="1:6" x14ac:dyDescent="0.3">
      <c r="A45" s="6" t="s">
        <v>184</v>
      </c>
      <c r="B45" s="120">
        <v>194</v>
      </c>
      <c r="C45" s="8">
        <v>66989.313492529633</v>
      </c>
      <c r="D45" s="8">
        <v>12995926.817550749</v>
      </c>
      <c r="E45" s="8">
        <v>9394750.0930565484</v>
      </c>
      <c r="F45" s="8">
        <v>3601176.7244941993</v>
      </c>
    </row>
    <row r="46" spans="1:6" x14ac:dyDescent="0.3">
      <c r="A46" s="6" t="s">
        <v>158</v>
      </c>
      <c r="B46" s="120">
        <v>161</v>
      </c>
      <c r="C46" s="8">
        <v>76041.91895267184</v>
      </c>
      <c r="D46" s="8">
        <v>12242748.951380167</v>
      </c>
      <c r="E46" s="8">
        <v>9357397.9853201248</v>
      </c>
      <c r="F46" s="8">
        <v>2885350.9660600414</v>
      </c>
    </row>
    <row r="47" spans="1:6" x14ac:dyDescent="0.3">
      <c r="A47" s="6" t="s">
        <v>157</v>
      </c>
      <c r="B47" s="120">
        <v>149</v>
      </c>
      <c r="C47" s="8">
        <v>80156.620982768989</v>
      </c>
      <c r="D47" s="8">
        <v>11943336.526432579</v>
      </c>
      <c r="E47" s="8">
        <v>9273042.7752341554</v>
      </c>
      <c r="F47" s="8">
        <v>2670293.751198424</v>
      </c>
    </row>
    <row r="48" spans="1:6" x14ac:dyDescent="0.3">
      <c r="A48" s="6" t="s">
        <v>27</v>
      </c>
      <c r="B48" s="120">
        <v>622</v>
      </c>
      <c r="C48" s="8">
        <v>58261.750961349855</v>
      </c>
      <c r="D48" s="8">
        <v>36238809.097959608</v>
      </c>
      <c r="E48" s="8">
        <v>27118103.212789558</v>
      </c>
      <c r="F48" s="8">
        <v>9120705.8851700518</v>
      </c>
    </row>
    <row r="49" spans="1:6" x14ac:dyDescent="0.3">
      <c r="A49" s="6" t="s">
        <v>159</v>
      </c>
      <c r="B49" s="120">
        <v>157</v>
      </c>
      <c r="C49" s="8">
        <v>71544.314678284165</v>
      </c>
      <c r="D49" s="8">
        <v>11232457.404490614</v>
      </c>
      <c r="E49" s="8">
        <v>8607104.3519581351</v>
      </c>
      <c r="F49" s="8">
        <v>2625353.0525324787</v>
      </c>
    </row>
    <row r="50" spans="1:6" x14ac:dyDescent="0.3">
      <c r="A50" s="6" t="s">
        <v>29</v>
      </c>
      <c r="B50" s="120">
        <v>683</v>
      </c>
      <c r="C50" s="8">
        <v>62194.27624685262</v>
      </c>
      <c r="D50" s="8">
        <v>42478690.676600337</v>
      </c>
      <c r="E50" s="8">
        <v>30238350.864059914</v>
      </c>
      <c r="F50" s="8">
        <v>12240339.812540425</v>
      </c>
    </row>
    <row r="51" spans="1:6" x14ac:dyDescent="0.3">
      <c r="A51" s="6" t="s">
        <v>30</v>
      </c>
      <c r="B51" s="120">
        <v>136</v>
      </c>
      <c r="C51" s="8">
        <v>78873.418834546232</v>
      </c>
      <c r="D51" s="8">
        <v>10726784.961498287</v>
      </c>
      <c r="E51" s="8">
        <v>8569760.8143076841</v>
      </c>
      <c r="F51" s="8">
        <v>2157024.1471906016</v>
      </c>
    </row>
    <row r="52" spans="1:6" x14ac:dyDescent="0.3">
      <c r="A52" s="6" t="s">
        <v>182</v>
      </c>
      <c r="B52" s="120">
        <v>276</v>
      </c>
      <c r="C52" s="8">
        <v>78162.169684929861</v>
      </c>
      <c r="D52" s="8">
        <v>21572758.83304064</v>
      </c>
      <c r="E52" s="8">
        <v>17195268.65197736</v>
      </c>
      <c r="F52" s="8">
        <v>4377490.1810632804</v>
      </c>
    </row>
    <row r="53" spans="1:6" x14ac:dyDescent="0.3">
      <c r="A53" s="6" t="s">
        <v>32</v>
      </c>
      <c r="B53" s="120">
        <v>303</v>
      </c>
      <c r="C53" s="8">
        <v>74746.059342699969</v>
      </c>
      <c r="D53" s="8">
        <v>22648055.98083809</v>
      </c>
      <c r="E53" s="8">
        <v>17842333.064670794</v>
      </c>
      <c r="F53" s="8">
        <v>4805722.9161672965</v>
      </c>
    </row>
    <row r="54" spans="1:6" x14ac:dyDescent="0.3">
      <c r="A54" s="6" t="s">
        <v>33</v>
      </c>
      <c r="B54" s="120">
        <v>264</v>
      </c>
      <c r="C54" s="8">
        <v>77687.294707986497</v>
      </c>
      <c r="D54" s="8">
        <v>20509445.802908435</v>
      </c>
      <c r="E54" s="8">
        <v>16322281.281891385</v>
      </c>
      <c r="F54" s="8">
        <v>4187164.5210170504</v>
      </c>
    </row>
    <row r="55" spans="1:6" x14ac:dyDescent="0.3">
      <c r="A55" s="6" t="s">
        <v>160</v>
      </c>
      <c r="B55" s="120">
        <v>186</v>
      </c>
      <c r="C55" s="8">
        <v>80766.521433804548</v>
      </c>
      <c r="D55" s="8">
        <v>15022572.986687647</v>
      </c>
      <c r="E55" s="8">
        <v>11689186.156332567</v>
      </c>
      <c r="F55" s="8">
        <v>3333386.8303550794</v>
      </c>
    </row>
    <row r="56" spans="1:6" x14ac:dyDescent="0.3">
      <c r="A56" s="6" t="s">
        <v>161</v>
      </c>
      <c r="B56" s="120">
        <v>103</v>
      </c>
      <c r="C56" s="8">
        <v>87961.256868609853</v>
      </c>
      <c r="D56" s="8">
        <v>9060009.4574668147</v>
      </c>
      <c r="E56" s="8">
        <v>7214101.6965712607</v>
      </c>
      <c r="F56" s="8">
        <v>1845907.7608955544</v>
      </c>
    </row>
    <row r="57" spans="1:6" x14ac:dyDescent="0.3">
      <c r="A57" s="6" t="s">
        <v>34</v>
      </c>
      <c r="B57" s="120">
        <v>115</v>
      </c>
      <c r="C57" s="8">
        <v>69724.260342728288</v>
      </c>
      <c r="D57" s="8">
        <v>8018289.9394137533</v>
      </c>
      <c r="E57" s="8">
        <v>6331985.7966572326</v>
      </c>
      <c r="F57" s="8">
        <v>1686304.1427565208</v>
      </c>
    </row>
    <row r="58" spans="1:6" x14ac:dyDescent="0.3">
      <c r="A58" s="6" t="s">
        <v>36</v>
      </c>
      <c r="B58" s="120">
        <v>520</v>
      </c>
      <c r="C58" s="8">
        <v>79004.297017211153</v>
      </c>
      <c r="D58" s="8">
        <v>41082234.448949799</v>
      </c>
      <c r="E58" s="8">
        <v>32386797.58705879</v>
      </c>
      <c r="F58" s="8">
        <v>8695436.8618910126</v>
      </c>
    </row>
    <row r="59" spans="1:6" x14ac:dyDescent="0.3">
      <c r="A59" s="6" t="s">
        <v>147</v>
      </c>
      <c r="B59" s="120">
        <v>464</v>
      </c>
      <c r="C59" s="8">
        <v>92113.981228086486</v>
      </c>
      <c r="D59" s="8">
        <v>42740887.28983213</v>
      </c>
      <c r="E59" s="8">
        <v>34981882.089990921</v>
      </c>
      <c r="F59" s="8">
        <v>7759005.1998412106</v>
      </c>
    </row>
    <row r="60" spans="1:6" x14ac:dyDescent="0.3">
      <c r="A60" s="6" t="s">
        <v>39</v>
      </c>
      <c r="B60" s="120">
        <v>64</v>
      </c>
      <c r="C60" s="8">
        <v>110948.96697479917</v>
      </c>
      <c r="D60" s="8">
        <v>7100733.886387147</v>
      </c>
      <c r="E60" s="8">
        <v>5953762.0737918513</v>
      </c>
      <c r="F60" s="8">
        <v>1146971.8125952962</v>
      </c>
    </row>
    <row r="61" spans="1:6" x14ac:dyDescent="0.3">
      <c r="A61" s="6" t="s">
        <v>40</v>
      </c>
      <c r="B61" s="120">
        <v>157</v>
      </c>
      <c r="C61" s="8">
        <v>70191.199138075841</v>
      </c>
      <c r="D61" s="8">
        <v>11020018.264677906</v>
      </c>
      <c r="E61" s="8">
        <v>8717846.5219581351</v>
      </c>
      <c r="F61" s="8">
        <v>2302171.7427197718</v>
      </c>
    </row>
    <row r="62" spans="1:6" x14ac:dyDescent="0.3">
      <c r="A62" s="6" t="s">
        <v>41</v>
      </c>
      <c r="B62" s="120">
        <v>91</v>
      </c>
      <c r="C62" s="8">
        <v>87128.201236474997</v>
      </c>
      <c r="D62" s="8">
        <v>7928666.3125192253</v>
      </c>
      <c r="E62" s="8">
        <v>6297815.7664852887</v>
      </c>
      <c r="F62" s="8">
        <v>1630850.5460339366</v>
      </c>
    </row>
    <row r="63" spans="1:6" x14ac:dyDescent="0.3">
      <c r="A63" s="6" t="s">
        <v>42</v>
      </c>
      <c r="B63" s="120">
        <v>151</v>
      </c>
      <c r="C63" s="8">
        <v>102634.82416761719</v>
      </c>
      <c r="D63" s="8">
        <v>15497858.449310195</v>
      </c>
      <c r="E63" s="8">
        <v>12606079.966915151</v>
      </c>
      <c r="F63" s="8">
        <v>2891778.4823950445</v>
      </c>
    </row>
    <row r="64" spans="1:6" x14ac:dyDescent="0.3">
      <c r="A64" s="6" t="s">
        <v>46</v>
      </c>
      <c r="B64" s="120">
        <v>234</v>
      </c>
      <c r="C64" s="8">
        <v>61797.049936224612</v>
      </c>
      <c r="D64" s="8">
        <v>14460509.685076559</v>
      </c>
      <c r="E64" s="8">
        <v>11299344.416676456</v>
      </c>
      <c r="F64" s="8">
        <v>3161165.2684001033</v>
      </c>
    </row>
    <row r="65" spans="1:6" x14ac:dyDescent="0.3">
      <c r="A65" s="6" t="s">
        <v>162</v>
      </c>
      <c r="B65" s="120">
        <v>197</v>
      </c>
      <c r="C65" s="8">
        <v>69095.780761094182</v>
      </c>
      <c r="D65" s="8">
        <v>13611868.809935555</v>
      </c>
      <c r="E65" s="8">
        <v>9955003.7855780423</v>
      </c>
      <c r="F65" s="8">
        <v>3656865.0243575117</v>
      </c>
    </row>
    <row r="66" spans="1:6" x14ac:dyDescent="0.3">
      <c r="A66" s="6" t="s">
        <v>47</v>
      </c>
      <c r="B66" s="120">
        <v>229</v>
      </c>
      <c r="C66" s="8">
        <v>62783.575128625613</v>
      </c>
      <c r="D66" s="8">
        <v>14377438.704455266</v>
      </c>
      <c r="E66" s="8">
        <v>11283819.702473968</v>
      </c>
      <c r="F66" s="8">
        <v>3093619.0019812975</v>
      </c>
    </row>
    <row r="67" spans="1:6" x14ac:dyDescent="0.3">
      <c r="A67" s="6" t="s">
        <v>83</v>
      </c>
      <c r="B67" s="120">
        <v>90</v>
      </c>
      <c r="C67" s="8">
        <v>67567.442346481024</v>
      </c>
      <c r="D67" s="8">
        <v>6081069.8111832924</v>
      </c>
      <c r="E67" s="8">
        <v>4865237.0156447906</v>
      </c>
      <c r="F67" s="8">
        <v>1215832.7955385013</v>
      </c>
    </row>
    <row r="68" spans="1:6" x14ac:dyDescent="0.3">
      <c r="A68" s="6" t="s">
        <v>82</v>
      </c>
      <c r="B68" s="120">
        <v>92</v>
      </c>
      <c r="C68" s="8">
        <v>64647.282711215325</v>
      </c>
      <c r="D68" s="8">
        <v>5947550.0094318101</v>
      </c>
      <c r="E68" s="8">
        <v>4704698.7073257864</v>
      </c>
      <c r="F68" s="8">
        <v>1242851.3021060235</v>
      </c>
    </row>
    <row r="69" spans="1:6" x14ac:dyDescent="0.3">
      <c r="A69" s="6" t="s">
        <v>81</v>
      </c>
      <c r="B69" s="120">
        <v>78</v>
      </c>
      <c r="C69" s="8">
        <v>71234.292714002397</v>
      </c>
      <c r="D69" s="8">
        <v>5556274.8316921871</v>
      </c>
      <c r="E69" s="8">
        <v>4502553.0755588189</v>
      </c>
      <c r="F69" s="8">
        <v>1053721.7561333678</v>
      </c>
    </row>
    <row r="70" spans="1:6" x14ac:dyDescent="0.3">
      <c r="A70" s="6" t="s">
        <v>48</v>
      </c>
      <c r="B70" s="120">
        <v>200</v>
      </c>
      <c r="C70" s="8">
        <v>64197.435924258789</v>
      </c>
      <c r="D70" s="8">
        <v>12839487.184851758</v>
      </c>
      <c r="E70" s="8">
        <v>10137636.528099533</v>
      </c>
      <c r="F70" s="8">
        <v>2701850.6567522245</v>
      </c>
    </row>
    <row r="71" spans="1:6" x14ac:dyDescent="0.3">
      <c r="A71" s="6" t="s">
        <v>163</v>
      </c>
      <c r="B71" s="120">
        <v>187</v>
      </c>
      <c r="C71" s="8">
        <v>65739.36296962318</v>
      </c>
      <c r="D71" s="8">
        <v>12293260.875319535</v>
      </c>
      <c r="E71" s="8">
        <v>8822023.5171730649</v>
      </c>
      <c r="F71" s="8">
        <v>3471237.35814647</v>
      </c>
    </row>
    <row r="72" spans="1:6" x14ac:dyDescent="0.3">
      <c r="A72" s="6" t="s">
        <v>45</v>
      </c>
      <c r="B72" s="120">
        <v>125</v>
      </c>
      <c r="C72" s="8">
        <v>110476.88595728605</v>
      </c>
      <c r="D72" s="8">
        <v>13809610.744660757</v>
      </c>
      <c r="E72" s="8">
        <v>11415754.38506221</v>
      </c>
      <c r="F72" s="8">
        <v>2393856.3595985468</v>
      </c>
    </row>
    <row r="73" spans="1:6" x14ac:dyDescent="0.3">
      <c r="A73" s="6" t="s">
        <v>183</v>
      </c>
      <c r="B73" s="120">
        <v>141</v>
      </c>
      <c r="C73" s="8">
        <v>74623.947036069876</v>
      </c>
      <c r="D73" s="8">
        <v>10521976.532085853</v>
      </c>
      <c r="E73" s="8">
        <v>7904626.4385101721</v>
      </c>
      <c r="F73" s="8">
        <v>2617350.0935756811</v>
      </c>
    </row>
    <row r="74" spans="1:6" x14ac:dyDescent="0.3">
      <c r="A74" s="6" t="s">
        <v>185</v>
      </c>
      <c r="B74" s="120">
        <v>512</v>
      </c>
      <c r="C74" s="8">
        <v>64712.959141289299</v>
      </c>
      <c r="D74" s="8">
        <v>33133035.080340121</v>
      </c>
      <c r="E74" s="8">
        <v>23628898.570334811</v>
      </c>
      <c r="F74" s="8">
        <v>9504136.5100053102</v>
      </c>
    </row>
    <row r="75" spans="1:6" x14ac:dyDescent="0.3">
      <c r="A75" s="6" t="s">
        <v>164</v>
      </c>
      <c r="B75" s="120">
        <v>382</v>
      </c>
      <c r="C75" s="8">
        <v>64505.466961278587</v>
      </c>
      <c r="D75" s="8">
        <v>24641088.379208419</v>
      </c>
      <c r="E75" s="8">
        <v>18582388.201070111</v>
      </c>
      <c r="F75" s="8">
        <v>6058700.1781383073</v>
      </c>
    </row>
    <row r="76" spans="1:6" x14ac:dyDescent="0.3">
      <c r="A76" s="6" t="s">
        <v>50</v>
      </c>
      <c r="B76" s="120">
        <v>134</v>
      </c>
      <c r="C76" s="8">
        <v>63956.760416084246</v>
      </c>
      <c r="D76" s="8">
        <v>8570205.8957552891</v>
      </c>
      <c r="E76" s="8">
        <v>6013857.6426266879</v>
      </c>
      <c r="F76" s="8">
        <v>2556348.2531286012</v>
      </c>
    </row>
    <row r="77" spans="1:6" x14ac:dyDescent="0.3">
      <c r="A77" s="6" t="s">
        <v>84</v>
      </c>
      <c r="B77" s="120">
        <v>224</v>
      </c>
      <c r="C77" s="8">
        <v>54775.197758622737</v>
      </c>
      <c r="D77" s="8">
        <v>12269644.297931492</v>
      </c>
      <c r="E77" s="8">
        <v>9311748.0482714791</v>
      </c>
      <c r="F77" s="8">
        <v>2957896.2496600123</v>
      </c>
    </row>
    <row r="78" spans="1:6" x14ac:dyDescent="0.3">
      <c r="A78" s="6" t="s">
        <v>165</v>
      </c>
      <c r="B78" s="120">
        <v>72</v>
      </c>
      <c r="C78" s="8">
        <v>94790.963989379568</v>
      </c>
      <c r="D78" s="8">
        <v>6824949.407235329</v>
      </c>
      <c r="E78" s="8">
        <v>5488430.2105158325</v>
      </c>
      <c r="F78" s="8">
        <v>1336519.1967194967</v>
      </c>
    </row>
    <row r="79" spans="1:6" x14ac:dyDescent="0.3">
      <c r="A79" s="6" t="s">
        <v>138</v>
      </c>
      <c r="B79" s="120">
        <v>741</v>
      </c>
      <c r="C79" s="8">
        <v>64205.764535767164</v>
      </c>
      <c r="D79" s="8">
        <v>47576471.52100347</v>
      </c>
      <c r="E79" s="8">
        <v>35185473.992808774</v>
      </c>
      <c r="F79" s="8">
        <v>12390997.528194692</v>
      </c>
    </row>
    <row r="80" spans="1:6" x14ac:dyDescent="0.3">
      <c r="A80" s="6" t="s">
        <v>52</v>
      </c>
      <c r="B80" s="120">
        <v>387</v>
      </c>
      <c r="C80" s="8">
        <v>66412.277812675486</v>
      </c>
      <c r="D80" s="8">
        <v>25701551.513505414</v>
      </c>
      <c r="E80" s="8">
        <v>20026771.485272601</v>
      </c>
      <c r="F80" s="8">
        <v>5674780.0282328138</v>
      </c>
    </row>
    <row r="81" spans="1:6" x14ac:dyDescent="0.3">
      <c r="A81" s="6" t="s">
        <v>53</v>
      </c>
      <c r="B81" s="120">
        <v>67</v>
      </c>
      <c r="C81" s="8">
        <v>139524.15198324842</v>
      </c>
      <c r="D81" s="8">
        <v>9348118.1828776449</v>
      </c>
      <c r="E81" s="8">
        <v>8069944.0563133433</v>
      </c>
      <c r="F81" s="8">
        <v>1278174.1265643006</v>
      </c>
    </row>
    <row r="82" spans="1:6" x14ac:dyDescent="0.3">
      <c r="A82" s="6" t="s">
        <v>54</v>
      </c>
      <c r="B82" s="120">
        <v>282</v>
      </c>
      <c r="C82" s="8">
        <v>74360.636720566297</v>
      </c>
      <c r="D82" s="8">
        <v>20969699.555199698</v>
      </c>
      <c r="E82" s="8">
        <v>16254097.257020343</v>
      </c>
      <c r="F82" s="8">
        <v>4715602.2981793564</v>
      </c>
    </row>
    <row r="83" spans="1:6" x14ac:dyDescent="0.3">
      <c r="A83" s="6" t="s">
        <v>55</v>
      </c>
      <c r="B83" s="120">
        <v>139</v>
      </c>
      <c r="C83" s="8">
        <v>102578.64883444968</v>
      </c>
      <c r="D83" s="8">
        <v>14258432.187988505</v>
      </c>
      <c r="E83" s="8">
        <v>11934075.026829176</v>
      </c>
      <c r="F83" s="8">
        <v>2324357.1611593282</v>
      </c>
    </row>
    <row r="84" spans="1:6" x14ac:dyDescent="0.3">
      <c r="A84" s="6" t="s">
        <v>56</v>
      </c>
      <c r="B84" s="120">
        <v>344</v>
      </c>
      <c r="C84" s="8">
        <v>86254.020761136388</v>
      </c>
      <c r="D84" s="8">
        <v>29671383.141830917</v>
      </c>
      <c r="E84" s="8">
        <v>23506409.649131201</v>
      </c>
      <c r="F84" s="8">
        <v>6164973.4926997162</v>
      </c>
    </row>
    <row r="85" spans="1:6" x14ac:dyDescent="0.3">
      <c r="A85" s="6" t="s">
        <v>166</v>
      </c>
      <c r="B85" s="120">
        <v>325</v>
      </c>
      <c r="C85" s="8">
        <v>61816.51383302929</v>
      </c>
      <c r="D85" s="8">
        <v>20090366.99573452</v>
      </c>
      <c r="E85" s="8">
        <v>15324724.853161745</v>
      </c>
      <c r="F85" s="8">
        <v>4765642.1425727764</v>
      </c>
    </row>
    <row r="86" spans="1:6" x14ac:dyDescent="0.3">
      <c r="A86" s="6" t="s">
        <v>58</v>
      </c>
      <c r="B86" s="120">
        <v>9</v>
      </c>
      <c r="C86" s="8">
        <v>81234.70702789494</v>
      </c>
      <c r="D86" s="8">
        <v>731112.36325105443</v>
      </c>
      <c r="E86" s="8">
        <v>580614.41756447917</v>
      </c>
      <c r="F86" s="8">
        <v>150497.9456865752</v>
      </c>
    </row>
    <row r="87" spans="1:6" x14ac:dyDescent="0.3">
      <c r="A87" s="6" t="s">
        <v>59</v>
      </c>
      <c r="B87" s="120">
        <v>69</v>
      </c>
      <c r="C87" s="8">
        <v>99453.796281864401</v>
      </c>
      <c r="D87" s="8">
        <v>6862311.9434486441</v>
      </c>
      <c r="E87" s="8">
        <v>5625732.95799434</v>
      </c>
      <c r="F87" s="8">
        <v>1236578.9854543037</v>
      </c>
    </row>
    <row r="88" spans="1:6" x14ac:dyDescent="0.3">
      <c r="A88" s="6" t="s">
        <v>167</v>
      </c>
      <c r="B88" s="120">
        <v>184</v>
      </c>
      <c r="C88" s="8">
        <v>67426.120342036564</v>
      </c>
      <c r="D88" s="8">
        <v>12406406.142934728</v>
      </c>
      <c r="E88" s="8">
        <v>8990857.0846515708</v>
      </c>
      <c r="F88" s="8">
        <v>3415549.0582831581</v>
      </c>
    </row>
    <row r="89" spans="1:6" x14ac:dyDescent="0.3">
      <c r="A89" s="6" t="s">
        <v>61</v>
      </c>
      <c r="B89" s="120">
        <v>153</v>
      </c>
      <c r="C89" s="8">
        <v>63632.435916783812</v>
      </c>
      <c r="D89" s="8">
        <v>9735762.6952679232</v>
      </c>
      <c r="E89" s="8">
        <v>7177297.618596144</v>
      </c>
      <c r="F89" s="8">
        <v>2558465.0766717787</v>
      </c>
    </row>
    <row r="90" spans="1:6" x14ac:dyDescent="0.3">
      <c r="A90" s="6" t="s">
        <v>62</v>
      </c>
      <c r="B90" s="120">
        <v>218</v>
      </c>
      <c r="C90" s="8">
        <v>84729.061880189081</v>
      </c>
      <c r="D90" s="8">
        <v>18470935.489881221</v>
      </c>
      <c r="E90" s="8">
        <v>14564062.753228493</v>
      </c>
      <c r="F90" s="8">
        <v>3906872.7366527272</v>
      </c>
    </row>
    <row r="91" spans="1:6" x14ac:dyDescent="0.3">
      <c r="A91" s="6" t="s">
        <v>63</v>
      </c>
      <c r="B91" s="120">
        <v>139</v>
      </c>
      <c r="C91" s="8">
        <v>82612.30193547724</v>
      </c>
      <c r="D91" s="8">
        <v>11483109.969031336</v>
      </c>
      <c r="E91" s="8">
        <v>9278504.4068291765</v>
      </c>
      <c r="F91" s="8">
        <v>2204605.5622021593</v>
      </c>
    </row>
    <row r="92" spans="1:6" x14ac:dyDescent="0.3">
      <c r="A92" s="6" t="s">
        <v>137</v>
      </c>
      <c r="B92" s="120">
        <v>402</v>
      </c>
      <c r="C92" s="8">
        <v>106908.01828445021</v>
      </c>
      <c r="D92" s="8">
        <v>42977023.350348987</v>
      </c>
      <c r="E92" s="8">
        <v>35278381.297880061</v>
      </c>
      <c r="F92" s="8">
        <v>7698642.0524689266</v>
      </c>
    </row>
    <row r="93" spans="1:6" s="81" customFormat="1" x14ac:dyDescent="0.3">
      <c r="A93" s="74" t="s">
        <v>5</v>
      </c>
      <c r="B93" s="119">
        <v>3751</v>
      </c>
      <c r="C93" s="72">
        <v>56336.95482722771</v>
      </c>
      <c r="D93" s="72">
        <v>211319917.55693114</v>
      </c>
      <c r="E93" s="72">
        <v>160413028.44270676</v>
      </c>
      <c r="F93" s="72">
        <v>50906889.114224382</v>
      </c>
    </row>
    <row r="94" spans="1:6" x14ac:dyDescent="0.3">
      <c r="A94" s="33" t="s">
        <v>131</v>
      </c>
      <c r="B94" s="124">
        <v>49</v>
      </c>
      <c r="C94" s="9">
        <v>67540.22076202606</v>
      </c>
      <c r="D94" s="9">
        <v>3309470.8173392769</v>
      </c>
      <c r="E94" s="9">
        <v>2644464.801184386</v>
      </c>
      <c r="F94" s="9">
        <v>665006.01615489065</v>
      </c>
    </row>
    <row r="95" spans="1:6" x14ac:dyDescent="0.3">
      <c r="A95" s="118" t="s">
        <v>64</v>
      </c>
      <c r="B95" s="125">
        <v>3702</v>
      </c>
      <c r="C95" s="10">
        <v>56188.667406696892</v>
      </c>
      <c r="D95" s="10">
        <v>208010446.7395919</v>
      </c>
      <c r="E95" s="10">
        <v>157768563.64152241</v>
      </c>
      <c r="F95" s="10">
        <v>50241883.098069489</v>
      </c>
    </row>
    <row r="97" spans="2:8" s="13" customFormat="1" ht="12.75" x14ac:dyDescent="0.25">
      <c r="B97" s="126"/>
      <c r="C97" s="126"/>
      <c r="D97" s="126"/>
      <c r="E97" s="126"/>
      <c r="F97" s="126"/>
      <c r="G97" s="126"/>
      <c r="H97" s="126"/>
    </row>
    <row r="98" spans="2:8" s="13" customFormat="1" ht="12.75" x14ac:dyDescent="0.25">
      <c r="B98" s="12"/>
      <c r="C98" s="12"/>
      <c r="D98" s="12"/>
      <c r="E98" s="12"/>
      <c r="F98" s="12"/>
      <c r="G98" s="12"/>
      <c r="H98" s="12"/>
    </row>
    <row r="99" spans="2:8" s="13" customFormat="1" ht="12.75" x14ac:dyDescent="0.25">
      <c r="B99" s="12"/>
      <c r="C99" s="12"/>
      <c r="D99" s="12"/>
      <c r="E99" s="12"/>
      <c r="F99" s="12"/>
      <c r="G99" s="12"/>
      <c r="H99" s="12"/>
    </row>
    <row r="100" spans="2:8" s="13" customFormat="1" ht="12.75" x14ac:dyDescent="0.25">
      <c r="B100" s="17"/>
      <c r="C100" s="17"/>
      <c r="D100" s="17"/>
      <c r="E100" s="17"/>
      <c r="F100" s="17"/>
      <c r="G100" s="17"/>
      <c r="H100" s="17"/>
    </row>
  </sheetData>
  <mergeCells count="3">
    <mergeCell ref="A3:F3"/>
    <mergeCell ref="A1:F1"/>
    <mergeCell ref="A2:F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view="pageBreakPreview" zoomScaleNormal="100" zoomScaleSheetLayoutView="100" workbookViewId="0">
      <selection sqref="A1:F1"/>
    </sheetView>
  </sheetViews>
  <sheetFormatPr baseColWidth="10" defaultColWidth="5.75" defaultRowHeight="16.5" x14ac:dyDescent="0.3"/>
  <cols>
    <col min="1" max="1" width="45.25" style="1" bestFit="1" customWidth="1"/>
    <col min="2" max="2" width="14.875" style="16" customWidth="1"/>
    <col min="3" max="3" width="13.75" style="16" customWidth="1"/>
    <col min="4" max="4" width="15.125" style="11" customWidth="1"/>
    <col min="5" max="5" width="13.125" style="11" customWidth="1"/>
    <col min="6" max="6" width="13.75" style="11" customWidth="1"/>
    <col min="7" max="16384" width="5.75" style="1"/>
  </cols>
  <sheetData>
    <row r="1" spans="1:6" ht="18.75" x14ac:dyDescent="0.3">
      <c r="A1" s="173" t="s">
        <v>188</v>
      </c>
      <c r="B1" s="174"/>
      <c r="C1" s="174"/>
      <c r="D1" s="174"/>
      <c r="E1" s="174"/>
      <c r="F1" s="175"/>
    </row>
    <row r="2" spans="1:6" x14ac:dyDescent="0.3">
      <c r="A2" s="176" t="s">
        <v>189</v>
      </c>
      <c r="B2" s="177"/>
      <c r="C2" s="177"/>
      <c r="D2" s="177"/>
      <c r="E2" s="177"/>
      <c r="F2" s="178"/>
    </row>
    <row r="3" spans="1:6" x14ac:dyDescent="0.3">
      <c r="A3" s="170" t="s">
        <v>236</v>
      </c>
      <c r="B3" s="171"/>
      <c r="C3" s="171"/>
      <c r="D3" s="171"/>
      <c r="E3" s="171"/>
      <c r="F3" s="172"/>
    </row>
    <row r="4" spans="1:6" ht="25.5" x14ac:dyDescent="0.3">
      <c r="A4" s="21" t="s">
        <v>76</v>
      </c>
      <c r="B4" s="21" t="s">
        <v>234</v>
      </c>
      <c r="C4" s="22" t="s">
        <v>77</v>
      </c>
      <c r="D4" s="22" t="s">
        <v>0</v>
      </c>
      <c r="E4" s="22" t="s">
        <v>73</v>
      </c>
      <c r="F4" s="21" t="s">
        <v>74</v>
      </c>
    </row>
    <row r="5" spans="1:6" x14ac:dyDescent="0.3">
      <c r="A5" s="32" t="s">
        <v>190</v>
      </c>
      <c r="B5" s="77">
        <v>18727</v>
      </c>
      <c r="C5" s="61">
        <v>68825.719070860257</v>
      </c>
      <c r="D5" s="61">
        <v>1288899241.04</v>
      </c>
      <c r="E5" s="61">
        <v>990404732.06999993</v>
      </c>
      <c r="F5" s="61">
        <v>298494508.97000003</v>
      </c>
    </row>
    <row r="6" spans="1:6" x14ac:dyDescent="0.3">
      <c r="A6" s="33" t="s">
        <v>225</v>
      </c>
      <c r="B6" s="124">
        <v>2</v>
      </c>
      <c r="C6" s="127">
        <v>149299.20671728606</v>
      </c>
      <c r="D6" s="127">
        <v>298598.41343457211</v>
      </c>
      <c r="E6" s="127">
        <v>260296.71168099536</v>
      </c>
      <c r="F6" s="9">
        <v>38301.701753576752</v>
      </c>
    </row>
    <row r="7" spans="1:6" s="71" customFormat="1" x14ac:dyDescent="0.3">
      <c r="A7" s="4" t="s">
        <v>53</v>
      </c>
      <c r="B7" s="122">
        <v>67</v>
      </c>
      <c r="C7" s="23">
        <v>139524.15198324842</v>
      </c>
      <c r="D7" s="23">
        <v>9348118.1828776449</v>
      </c>
      <c r="E7" s="23">
        <v>8069944.0563133433</v>
      </c>
      <c r="F7" s="23">
        <v>1278174.1265643006</v>
      </c>
    </row>
    <row r="8" spans="1:6" s="81" customFormat="1" x14ac:dyDescent="0.3">
      <c r="A8" s="4" t="s">
        <v>39</v>
      </c>
      <c r="B8" s="122">
        <v>64</v>
      </c>
      <c r="C8" s="23">
        <v>110948.96697479917</v>
      </c>
      <c r="D8" s="23">
        <v>7100733.886387147</v>
      </c>
      <c r="E8" s="23">
        <v>5953762.0737918513</v>
      </c>
      <c r="F8" s="23">
        <v>1146971.8125952962</v>
      </c>
    </row>
    <row r="9" spans="1:6" x14ac:dyDescent="0.3">
      <c r="A9" s="4" t="s">
        <v>45</v>
      </c>
      <c r="B9" s="122">
        <v>125</v>
      </c>
      <c r="C9" s="23">
        <v>110476.88595728605</v>
      </c>
      <c r="D9" s="23">
        <v>13809610.744660757</v>
      </c>
      <c r="E9" s="23">
        <v>11415754.38506221</v>
      </c>
      <c r="F9" s="23">
        <v>2393856.3595985468</v>
      </c>
    </row>
    <row r="10" spans="1:6" x14ac:dyDescent="0.3">
      <c r="A10" s="4" t="s">
        <v>137</v>
      </c>
      <c r="B10" s="122">
        <v>402</v>
      </c>
      <c r="C10" s="23">
        <v>106908.01828445021</v>
      </c>
      <c r="D10" s="23">
        <v>42977023.350348987</v>
      </c>
      <c r="E10" s="23">
        <v>35278381.297880061</v>
      </c>
      <c r="F10" s="23">
        <v>7698642.0524689266</v>
      </c>
    </row>
    <row r="11" spans="1:6" x14ac:dyDescent="0.3">
      <c r="A11" s="4" t="s">
        <v>42</v>
      </c>
      <c r="B11" s="122">
        <v>151</v>
      </c>
      <c r="C11" s="23">
        <v>102634.82416761719</v>
      </c>
      <c r="D11" s="23">
        <v>15497858.449310195</v>
      </c>
      <c r="E11" s="23">
        <v>12606079.966915151</v>
      </c>
      <c r="F11" s="23">
        <v>2891778.4823950445</v>
      </c>
    </row>
    <row r="12" spans="1:6" x14ac:dyDescent="0.3">
      <c r="A12" s="4" t="s">
        <v>55</v>
      </c>
      <c r="B12" s="122">
        <v>139</v>
      </c>
      <c r="C12" s="23">
        <v>102578.64883444968</v>
      </c>
      <c r="D12" s="23">
        <v>14258432.187988505</v>
      </c>
      <c r="E12" s="23">
        <v>11934075.026829176</v>
      </c>
      <c r="F12" s="23">
        <v>2324357.1611593282</v>
      </c>
    </row>
    <row r="13" spans="1:6" x14ac:dyDescent="0.3">
      <c r="A13" s="4" t="s">
        <v>59</v>
      </c>
      <c r="B13" s="122">
        <v>69</v>
      </c>
      <c r="C13" s="23">
        <v>99453.796281864401</v>
      </c>
      <c r="D13" s="23">
        <v>6862311.9434486441</v>
      </c>
      <c r="E13" s="23">
        <v>5625732.95799434</v>
      </c>
      <c r="F13" s="23">
        <v>1236578.9854543037</v>
      </c>
    </row>
    <row r="14" spans="1:6" s="81" customFormat="1" x14ac:dyDescent="0.3">
      <c r="A14" s="4" t="s">
        <v>165</v>
      </c>
      <c r="B14" s="122">
        <v>72</v>
      </c>
      <c r="C14" s="23">
        <v>94790.963989379568</v>
      </c>
      <c r="D14" s="23">
        <v>6824949.407235329</v>
      </c>
      <c r="E14" s="23">
        <v>5488430.2105158325</v>
      </c>
      <c r="F14" s="23">
        <v>1336519.1967194967</v>
      </c>
    </row>
    <row r="15" spans="1:6" x14ac:dyDescent="0.3">
      <c r="A15" s="4" t="s">
        <v>147</v>
      </c>
      <c r="B15" s="122">
        <v>464</v>
      </c>
      <c r="C15" s="23">
        <v>92113.981228086486</v>
      </c>
      <c r="D15" s="23">
        <v>42740887.28983213</v>
      </c>
      <c r="E15" s="23">
        <v>34981882.089990921</v>
      </c>
      <c r="F15" s="23">
        <v>7759005.1998412106</v>
      </c>
    </row>
    <row r="16" spans="1:6" x14ac:dyDescent="0.3">
      <c r="A16" s="4" t="s">
        <v>161</v>
      </c>
      <c r="B16" s="122">
        <v>103</v>
      </c>
      <c r="C16" s="23">
        <v>87961.256868609853</v>
      </c>
      <c r="D16" s="23">
        <v>9060009.4574668147</v>
      </c>
      <c r="E16" s="23">
        <v>7214101.6965712607</v>
      </c>
      <c r="F16" s="23">
        <v>1845907.7608955544</v>
      </c>
    </row>
    <row r="17" spans="1:6" x14ac:dyDescent="0.3">
      <c r="A17" s="4" t="s">
        <v>41</v>
      </c>
      <c r="B17" s="122">
        <v>91</v>
      </c>
      <c r="C17" s="23">
        <v>87128.201236474997</v>
      </c>
      <c r="D17" s="23">
        <v>7928666.3125192253</v>
      </c>
      <c r="E17" s="23">
        <v>6297815.7664852887</v>
      </c>
      <c r="F17" s="23">
        <v>1630850.5460339366</v>
      </c>
    </row>
    <row r="18" spans="1:6" x14ac:dyDescent="0.3">
      <c r="A18" s="4" t="s">
        <v>56</v>
      </c>
      <c r="B18" s="122">
        <v>344</v>
      </c>
      <c r="C18" s="23">
        <v>86254.020761136388</v>
      </c>
      <c r="D18" s="23">
        <v>29671383.141830917</v>
      </c>
      <c r="E18" s="23">
        <v>23506409.649131201</v>
      </c>
      <c r="F18" s="23">
        <v>6164973.4926997162</v>
      </c>
    </row>
    <row r="19" spans="1:6" x14ac:dyDescent="0.3">
      <c r="A19" s="4" t="s">
        <v>62</v>
      </c>
      <c r="B19" s="122">
        <v>218</v>
      </c>
      <c r="C19" s="23">
        <v>84729.061880189081</v>
      </c>
      <c r="D19" s="23">
        <v>18470935.489881221</v>
      </c>
      <c r="E19" s="23">
        <v>14564062.753228493</v>
      </c>
      <c r="F19" s="23">
        <v>3906872.7366527272</v>
      </c>
    </row>
    <row r="20" spans="1:6" x14ac:dyDescent="0.3">
      <c r="A20" s="4" t="s">
        <v>63</v>
      </c>
      <c r="B20" s="122">
        <v>139</v>
      </c>
      <c r="C20" s="23">
        <v>82612.30193547724</v>
      </c>
      <c r="D20" s="23">
        <v>11483109.969031336</v>
      </c>
      <c r="E20" s="23">
        <v>9278504.4068291765</v>
      </c>
      <c r="F20" s="23">
        <v>2204605.5622021593</v>
      </c>
    </row>
    <row r="21" spans="1:6" x14ac:dyDescent="0.3">
      <c r="A21" s="4" t="s">
        <v>173</v>
      </c>
      <c r="B21" s="122">
        <v>23</v>
      </c>
      <c r="C21" s="23">
        <v>82594.714325981695</v>
      </c>
      <c r="D21" s="23">
        <v>1899678.4294975791</v>
      </c>
      <c r="E21" s="23">
        <v>1459208.8593314465</v>
      </c>
      <c r="F21" s="23">
        <v>440469.57016613265</v>
      </c>
    </row>
    <row r="22" spans="1:6" x14ac:dyDescent="0.3">
      <c r="A22" s="4" t="s">
        <v>17</v>
      </c>
      <c r="B22" s="122">
        <v>71</v>
      </c>
      <c r="C22" s="23">
        <v>81864.259708705649</v>
      </c>
      <c r="D22" s="23">
        <v>5812362.4393181009</v>
      </c>
      <c r="E22" s="23">
        <v>4457879.4096753346</v>
      </c>
      <c r="F22" s="23">
        <v>1354483.0296427663</v>
      </c>
    </row>
    <row r="23" spans="1:6" x14ac:dyDescent="0.3">
      <c r="A23" s="4" t="s">
        <v>58</v>
      </c>
      <c r="B23" s="122">
        <v>9</v>
      </c>
      <c r="C23" s="23">
        <v>81234.70702789494</v>
      </c>
      <c r="D23" s="23">
        <v>731112.36325105443</v>
      </c>
      <c r="E23" s="23">
        <v>580614.41756447917</v>
      </c>
      <c r="F23" s="23">
        <v>150497.9456865752</v>
      </c>
    </row>
    <row r="24" spans="1:6" x14ac:dyDescent="0.3">
      <c r="A24" s="4" t="s">
        <v>175</v>
      </c>
      <c r="B24" s="122">
        <v>16</v>
      </c>
      <c r="C24" s="23">
        <v>80794.474336601794</v>
      </c>
      <c r="D24" s="23">
        <v>1292711.5893856287</v>
      </c>
      <c r="E24" s="23">
        <v>995707.32344796276</v>
      </c>
      <c r="F24" s="23">
        <v>297004.26593766594</v>
      </c>
    </row>
    <row r="25" spans="1:6" x14ac:dyDescent="0.3">
      <c r="A25" s="4" t="s">
        <v>160</v>
      </c>
      <c r="B25" s="122">
        <v>186</v>
      </c>
      <c r="C25" s="23">
        <v>80766.521433804548</v>
      </c>
      <c r="D25" s="23">
        <v>15022572.986687647</v>
      </c>
      <c r="E25" s="23">
        <v>11689186.156332567</v>
      </c>
      <c r="F25" s="23">
        <v>3333386.8303550794</v>
      </c>
    </row>
    <row r="26" spans="1:6" x14ac:dyDescent="0.3">
      <c r="A26" s="4" t="s">
        <v>157</v>
      </c>
      <c r="B26" s="122">
        <v>149</v>
      </c>
      <c r="C26" s="23">
        <v>80156.620982768989</v>
      </c>
      <c r="D26" s="23">
        <v>11943336.526432579</v>
      </c>
      <c r="E26" s="23">
        <v>9273042.7752341554</v>
      </c>
      <c r="F26" s="23">
        <v>2670293.751198424</v>
      </c>
    </row>
    <row r="27" spans="1:6" x14ac:dyDescent="0.3">
      <c r="A27" s="4" t="s">
        <v>36</v>
      </c>
      <c r="B27" s="122">
        <v>520</v>
      </c>
      <c r="C27" s="23">
        <v>79004.297017211153</v>
      </c>
      <c r="D27" s="23">
        <v>41082234.448949799</v>
      </c>
      <c r="E27" s="23">
        <v>32386797.58705879</v>
      </c>
      <c r="F27" s="23">
        <v>8695436.8618910126</v>
      </c>
    </row>
    <row r="28" spans="1:6" x14ac:dyDescent="0.3">
      <c r="A28" s="4" t="s">
        <v>30</v>
      </c>
      <c r="B28" s="122">
        <v>136</v>
      </c>
      <c r="C28" s="23">
        <v>78873.418834546232</v>
      </c>
      <c r="D28" s="23">
        <v>10726784.961498287</v>
      </c>
      <c r="E28" s="23">
        <v>8569760.8143076841</v>
      </c>
      <c r="F28" s="23">
        <v>2157024.1471906016</v>
      </c>
    </row>
    <row r="29" spans="1:6" s="81" customFormat="1" x14ac:dyDescent="0.3">
      <c r="A29" s="4" t="s">
        <v>182</v>
      </c>
      <c r="B29" s="122">
        <v>276</v>
      </c>
      <c r="C29" s="23">
        <v>78162.169684929861</v>
      </c>
      <c r="D29" s="23">
        <v>21572758.83304064</v>
      </c>
      <c r="E29" s="23">
        <v>17195268.65197736</v>
      </c>
      <c r="F29" s="23">
        <v>4377490.1810632804</v>
      </c>
    </row>
    <row r="30" spans="1:6" x14ac:dyDescent="0.3">
      <c r="A30" s="4" t="s">
        <v>33</v>
      </c>
      <c r="B30" s="122">
        <v>264</v>
      </c>
      <c r="C30" s="23">
        <v>77687.294707986497</v>
      </c>
      <c r="D30" s="23">
        <v>20509445.802908435</v>
      </c>
      <c r="E30" s="23">
        <v>16322281.281891385</v>
      </c>
      <c r="F30" s="23">
        <v>4187164.5210170504</v>
      </c>
    </row>
    <row r="31" spans="1:6" x14ac:dyDescent="0.3">
      <c r="A31" s="4" t="s">
        <v>16</v>
      </c>
      <c r="B31" s="122">
        <v>360</v>
      </c>
      <c r="C31" s="23">
        <v>77652.442955461243</v>
      </c>
      <c r="D31" s="23">
        <v>27954879.463966049</v>
      </c>
      <c r="E31" s="23">
        <v>22245109.662579164</v>
      </c>
      <c r="F31" s="23">
        <v>5709769.8013868872</v>
      </c>
    </row>
    <row r="32" spans="1:6" x14ac:dyDescent="0.3">
      <c r="A32" s="4" t="s">
        <v>158</v>
      </c>
      <c r="B32" s="122">
        <v>161</v>
      </c>
      <c r="C32" s="23">
        <v>76041.91895267184</v>
      </c>
      <c r="D32" s="23">
        <v>12242748.951380167</v>
      </c>
      <c r="E32" s="23">
        <v>9357397.9853201248</v>
      </c>
      <c r="F32" s="23">
        <v>2885350.9660600414</v>
      </c>
    </row>
    <row r="33" spans="1:6" x14ac:dyDescent="0.3">
      <c r="A33" s="4" t="s">
        <v>22</v>
      </c>
      <c r="B33" s="122">
        <v>136</v>
      </c>
      <c r="C33" s="23">
        <v>75903.775917484149</v>
      </c>
      <c r="D33" s="23">
        <v>10322913.524777845</v>
      </c>
      <c r="E33" s="23">
        <v>7798377.2643076833</v>
      </c>
      <c r="F33" s="23">
        <v>2524536.2604701603</v>
      </c>
    </row>
    <row r="34" spans="1:6" x14ac:dyDescent="0.3">
      <c r="A34" s="4" t="s">
        <v>32</v>
      </c>
      <c r="B34" s="122">
        <v>303</v>
      </c>
      <c r="C34" s="23">
        <v>74746.059342699969</v>
      </c>
      <c r="D34" s="23">
        <v>22648055.98083809</v>
      </c>
      <c r="E34" s="23">
        <v>17842333.064670794</v>
      </c>
      <c r="F34" s="23">
        <v>4805722.9161672965</v>
      </c>
    </row>
    <row r="35" spans="1:6" x14ac:dyDescent="0.3">
      <c r="A35" s="4" t="s">
        <v>183</v>
      </c>
      <c r="B35" s="122">
        <v>141</v>
      </c>
      <c r="C35" s="23">
        <v>74623.947036069876</v>
      </c>
      <c r="D35" s="23">
        <v>10521976.532085853</v>
      </c>
      <c r="E35" s="23">
        <v>7904626.4385101721</v>
      </c>
      <c r="F35" s="23">
        <v>2617350.0935756811</v>
      </c>
    </row>
    <row r="36" spans="1:6" x14ac:dyDescent="0.3">
      <c r="A36" s="4" t="s">
        <v>153</v>
      </c>
      <c r="B36" s="122">
        <v>312</v>
      </c>
      <c r="C36" s="23">
        <v>74595.812782114619</v>
      </c>
      <c r="D36" s="23">
        <v>23273893.588019762</v>
      </c>
      <c r="E36" s="23">
        <v>17482310.402235277</v>
      </c>
      <c r="F36" s="23">
        <v>5791583.1857844861</v>
      </c>
    </row>
    <row r="37" spans="1:6" x14ac:dyDescent="0.3">
      <c r="A37" s="4" t="s">
        <v>54</v>
      </c>
      <c r="B37" s="122">
        <v>282</v>
      </c>
      <c r="C37" s="23">
        <v>74360.636720566297</v>
      </c>
      <c r="D37" s="23">
        <v>20969699.555199698</v>
      </c>
      <c r="E37" s="23">
        <v>16254097.257020343</v>
      </c>
      <c r="F37" s="23">
        <v>4715602.2981793564</v>
      </c>
    </row>
    <row r="38" spans="1:6" x14ac:dyDescent="0.3">
      <c r="A38" s="4" t="s">
        <v>154</v>
      </c>
      <c r="B38" s="122">
        <v>176</v>
      </c>
      <c r="C38" s="23">
        <v>74344.962741844633</v>
      </c>
      <c r="D38" s="23">
        <v>13084713.442564655</v>
      </c>
      <c r="E38" s="23">
        <v>9930540.9579275902</v>
      </c>
      <c r="F38" s="23">
        <v>3154172.4846370644</v>
      </c>
    </row>
    <row r="39" spans="1:6" x14ac:dyDescent="0.3">
      <c r="A39" s="4" t="s">
        <v>181</v>
      </c>
      <c r="B39" s="122">
        <v>122</v>
      </c>
      <c r="C39" s="23">
        <v>71861.492757655084</v>
      </c>
      <c r="D39" s="23">
        <v>8767102.1164339203</v>
      </c>
      <c r="E39" s="23">
        <v>6439680.5725407163</v>
      </c>
      <c r="F39" s="23">
        <v>2327421.5438932045</v>
      </c>
    </row>
    <row r="40" spans="1:6" x14ac:dyDescent="0.3">
      <c r="A40" s="4" t="s">
        <v>226</v>
      </c>
      <c r="B40" s="122">
        <v>13</v>
      </c>
      <c r="C40" s="23">
        <v>71782.898664862951</v>
      </c>
      <c r="D40" s="23">
        <v>933177.68264321843</v>
      </c>
      <c r="E40" s="23">
        <v>726991.55092646973</v>
      </c>
      <c r="F40" s="23">
        <v>206186.1317167487</v>
      </c>
    </row>
    <row r="41" spans="1:6" x14ac:dyDescent="0.3">
      <c r="A41" s="4" t="s">
        <v>159</v>
      </c>
      <c r="B41" s="122">
        <v>157</v>
      </c>
      <c r="C41" s="23">
        <v>71544.314678284165</v>
      </c>
      <c r="D41" s="23">
        <v>11232457.404490614</v>
      </c>
      <c r="E41" s="23">
        <v>8607104.3519581351</v>
      </c>
      <c r="F41" s="23">
        <v>2625353.0525324787</v>
      </c>
    </row>
    <row r="42" spans="1:6" x14ac:dyDescent="0.3">
      <c r="A42" s="4" t="s">
        <v>81</v>
      </c>
      <c r="B42" s="122">
        <v>78</v>
      </c>
      <c r="C42" s="23">
        <v>71234.292714002397</v>
      </c>
      <c r="D42" s="23">
        <v>5556274.8316921871</v>
      </c>
      <c r="E42" s="23">
        <v>4502553.0755588189</v>
      </c>
      <c r="F42" s="23">
        <v>1053721.7561333678</v>
      </c>
    </row>
    <row r="43" spans="1:6" x14ac:dyDescent="0.3">
      <c r="A43" s="4" t="s">
        <v>40</v>
      </c>
      <c r="B43" s="122">
        <v>157</v>
      </c>
      <c r="C43" s="23">
        <v>70191.199138075841</v>
      </c>
      <c r="D43" s="23">
        <v>11020018.264677906</v>
      </c>
      <c r="E43" s="23">
        <v>8717846.5219581351</v>
      </c>
      <c r="F43" s="23">
        <v>2302171.7427197718</v>
      </c>
    </row>
    <row r="44" spans="1:6" x14ac:dyDescent="0.3">
      <c r="A44" s="4" t="s">
        <v>20</v>
      </c>
      <c r="B44" s="122">
        <v>177</v>
      </c>
      <c r="C44" s="23">
        <v>69807.835823183705</v>
      </c>
      <c r="D44" s="23">
        <v>12355986.940703517</v>
      </c>
      <c r="E44" s="23">
        <v>9070377.2487680875</v>
      </c>
      <c r="F44" s="23">
        <v>3285609.6919354293</v>
      </c>
    </row>
    <row r="45" spans="1:6" x14ac:dyDescent="0.3">
      <c r="A45" s="4" t="s">
        <v>34</v>
      </c>
      <c r="B45" s="122">
        <v>115</v>
      </c>
      <c r="C45" s="23">
        <v>69724.260342728288</v>
      </c>
      <c r="D45" s="23">
        <v>8018289.9394137533</v>
      </c>
      <c r="E45" s="23">
        <v>6331985.7966572326</v>
      </c>
      <c r="F45" s="23">
        <v>1686304.1427565208</v>
      </c>
    </row>
    <row r="46" spans="1:6" x14ac:dyDescent="0.3">
      <c r="A46" s="4" t="s">
        <v>162</v>
      </c>
      <c r="B46" s="122">
        <v>197</v>
      </c>
      <c r="C46" s="23">
        <v>69095.780761094182</v>
      </c>
      <c r="D46" s="23">
        <v>13611868.809935555</v>
      </c>
      <c r="E46" s="23">
        <v>9955003.7855780423</v>
      </c>
      <c r="F46" s="23">
        <v>3656865.0243575117</v>
      </c>
    </row>
    <row r="47" spans="1:6" x14ac:dyDescent="0.3">
      <c r="A47" s="4" t="s">
        <v>155</v>
      </c>
      <c r="B47" s="122">
        <v>174</v>
      </c>
      <c r="C47" s="23">
        <v>68453.708400804928</v>
      </c>
      <c r="D47" s="23">
        <v>11910945.261740059</v>
      </c>
      <c r="E47" s="23">
        <v>8792615.6462465972</v>
      </c>
      <c r="F47" s="23">
        <v>3118329.615493461</v>
      </c>
    </row>
    <row r="48" spans="1:6" x14ac:dyDescent="0.3">
      <c r="A48" s="4" t="s">
        <v>8</v>
      </c>
      <c r="B48" s="122">
        <v>11</v>
      </c>
      <c r="C48" s="23">
        <v>67882.030246477749</v>
      </c>
      <c r="D48" s="23">
        <v>746702.33271125518</v>
      </c>
      <c r="E48" s="23">
        <v>536852.84924547444</v>
      </c>
      <c r="F48" s="23">
        <v>209849.48346578074</v>
      </c>
    </row>
    <row r="49" spans="1:6" x14ac:dyDescent="0.3">
      <c r="A49" s="4" t="s">
        <v>83</v>
      </c>
      <c r="B49" s="122">
        <v>90</v>
      </c>
      <c r="C49" s="23">
        <v>67567.442346481024</v>
      </c>
      <c r="D49" s="23">
        <v>6081069.8111832924</v>
      </c>
      <c r="E49" s="23">
        <v>4865237.0156447906</v>
      </c>
      <c r="F49" s="23">
        <v>1215832.7955385013</v>
      </c>
    </row>
    <row r="50" spans="1:6" x14ac:dyDescent="0.3">
      <c r="A50" s="4" t="s">
        <v>131</v>
      </c>
      <c r="B50" s="122">
        <v>49</v>
      </c>
      <c r="C50" s="23">
        <v>67540.22076202606</v>
      </c>
      <c r="D50" s="23">
        <v>3309470.8173392769</v>
      </c>
      <c r="E50" s="23">
        <v>2644464.801184386</v>
      </c>
      <c r="F50" s="23">
        <v>665006.01615489065</v>
      </c>
    </row>
    <row r="51" spans="1:6" x14ac:dyDescent="0.3">
      <c r="A51" s="4" t="s">
        <v>167</v>
      </c>
      <c r="B51" s="122">
        <v>184</v>
      </c>
      <c r="C51" s="23">
        <v>67426.120342036564</v>
      </c>
      <c r="D51" s="23">
        <v>12406406.142934728</v>
      </c>
      <c r="E51" s="23">
        <v>8990857.0846515708</v>
      </c>
      <c r="F51" s="23">
        <v>3415549.0582831581</v>
      </c>
    </row>
    <row r="52" spans="1:6" x14ac:dyDescent="0.3">
      <c r="A52" s="4" t="s">
        <v>184</v>
      </c>
      <c r="B52" s="122">
        <v>194</v>
      </c>
      <c r="C52" s="23">
        <v>66989.313492529633</v>
      </c>
      <c r="D52" s="23">
        <v>12995926.817550749</v>
      </c>
      <c r="E52" s="23">
        <v>9394750.0930565484</v>
      </c>
      <c r="F52" s="23">
        <v>3601176.7244941993</v>
      </c>
    </row>
    <row r="53" spans="1:6" x14ac:dyDescent="0.3">
      <c r="A53" s="4" t="s">
        <v>19</v>
      </c>
      <c r="B53" s="122">
        <v>176</v>
      </c>
      <c r="C53" s="23">
        <v>66594.818711601794</v>
      </c>
      <c r="D53" s="23">
        <v>11720688.093241917</v>
      </c>
      <c r="E53" s="23">
        <v>8453641.1679275911</v>
      </c>
      <c r="F53" s="23">
        <v>3267046.9253143254</v>
      </c>
    </row>
    <row r="54" spans="1:6" x14ac:dyDescent="0.3">
      <c r="A54" s="4" t="s">
        <v>52</v>
      </c>
      <c r="B54" s="122">
        <v>387</v>
      </c>
      <c r="C54" s="23">
        <v>66412.277812675486</v>
      </c>
      <c r="D54" s="23">
        <v>25701551.513505414</v>
      </c>
      <c r="E54" s="23">
        <v>20026771.485272601</v>
      </c>
      <c r="F54" s="23">
        <v>5674780.0282328138</v>
      </c>
    </row>
    <row r="55" spans="1:6" x14ac:dyDescent="0.3">
      <c r="A55" s="4" t="s">
        <v>10</v>
      </c>
      <c r="B55" s="122">
        <v>40</v>
      </c>
      <c r="C55" s="23">
        <v>66387.647761016808</v>
      </c>
      <c r="D55" s="23">
        <v>2655505.9104406722</v>
      </c>
      <c r="E55" s="23">
        <v>2021087.043619907</v>
      </c>
      <c r="F55" s="23">
        <v>634418.86682076519</v>
      </c>
    </row>
    <row r="56" spans="1:6" x14ac:dyDescent="0.3">
      <c r="A56" s="4" t="s">
        <v>163</v>
      </c>
      <c r="B56" s="122">
        <v>187</v>
      </c>
      <c r="C56" s="23">
        <v>65739.36296962318</v>
      </c>
      <c r="D56" s="23">
        <v>12293260.875319535</v>
      </c>
      <c r="E56" s="23">
        <v>8822023.5171730649</v>
      </c>
      <c r="F56" s="23">
        <v>3471237.35814647</v>
      </c>
    </row>
    <row r="57" spans="1:6" x14ac:dyDescent="0.3">
      <c r="A57" s="4" t="s">
        <v>185</v>
      </c>
      <c r="B57" s="122">
        <v>512</v>
      </c>
      <c r="C57" s="23">
        <v>64712.959141289299</v>
      </c>
      <c r="D57" s="23">
        <v>33133035.080340121</v>
      </c>
      <c r="E57" s="23">
        <v>23628898.570334811</v>
      </c>
      <c r="F57" s="23">
        <v>9504136.5100053102</v>
      </c>
    </row>
    <row r="58" spans="1:6" x14ac:dyDescent="0.3">
      <c r="A58" s="4" t="s">
        <v>80</v>
      </c>
      <c r="B58" s="122">
        <v>63</v>
      </c>
      <c r="C58" s="23">
        <v>64710.415022812515</v>
      </c>
      <c r="D58" s="23">
        <v>4076756.1464371886</v>
      </c>
      <c r="E58" s="23">
        <v>2874890.9229513537</v>
      </c>
      <c r="F58" s="23">
        <v>1201865.2234858349</v>
      </c>
    </row>
    <row r="59" spans="1:6" x14ac:dyDescent="0.3">
      <c r="A59" s="4" t="s">
        <v>82</v>
      </c>
      <c r="B59" s="122">
        <v>92</v>
      </c>
      <c r="C59" s="23">
        <v>64647.282711215325</v>
      </c>
      <c r="D59" s="23">
        <v>5947550.0094318101</v>
      </c>
      <c r="E59" s="23">
        <v>4704698.7073257864</v>
      </c>
      <c r="F59" s="23">
        <v>1242851.3021060235</v>
      </c>
    </row>
    <row r="60" spans="1:6" x14ac:dyDescent="0.3">
      <c r="A60" s="4" t="s">
        <v>164</v>
      </c>
      <c r="B60" s="122">
        <v>382</v>
      </c>
      <c r="C60" s="23">
        <v>64505.466961278587</v>
      </c>
      <c r="D60" s="23">
        <v>24641088.379208419</v>
      </c>
      <c r="E60" s="23">
        <v>18582388.201070111</v>
      </c>
      <c r="F60" s="23">
        <v>6058700.1781383073</v>
      </c>
    </row>
    <row r="61" spans="1:6" x14ac:dyDescent="0.3">
      <c r="A61" s="4" t="s">
        <v>138</v>
      </c>
      <c r="B61" s="122">
        <v>741</v>
      </c>
      <c r="C61" s="23">
        <v>64205.764535767164</v>
      </c>
      <c r="D61" s="23">
        <v>47576471.52100347</v>
      </c>
      <c r="E61" s="23">
        <v>35185473.992808774</v>
      </c>
      <c r="F61" s="23">
        <v>12390997.528194692</v>
      </c>
    </row>
    <row r="62" spans="1:6" x14ac:dyDescent="0.3">
      <c r="A62" s="4" t="s">
        <v>48</v>
      </c>
      <c r="B62" s="122">
        <v>200</v>
      </c>
      <c r="C62" s="23">
        <v>64197.435924258789</v>
      </c>
      <c r="D62" s="23">
        <v>12839487.184851758</v>
      </c>
      <c r="E62" s="23">
        <v>10137636.528099533</v>
      </c>
      <c r="F62" s="23">
        <v>2701850.6567522245</v>
      </c>
    </row>
    <row r="63" spans="1:6" x14ac:dyDescent="0.3">
      <c r="A63" s="4" t="s">
        <v>50</v>
      </c>
      <c r="B63" s="122">
        <v>134</v>
      </c>
      <c r="C63" s="23">
        <v>63956.760416084246</v>
      </c>
      <c r="D63" s="23">
        <v>8570205.8957552891</v>
      </c>
      <c r="E63" s="23">
        <v>6013857.6426266879</v>
      </c>
      <c r="F63" s="23">
        <v>2556348.2531286012</v>
      </c>
    </row>
    <row r="64" spans="1:6" x14ac:dyDescent="0.3">
      <c r="A64" s="4" t="s">
        <v>61</v>
      </c>
      <c r="B64" s="122">
        <v>153</v>
      </c>
      <c r="C64" s="23">
        <v>63632.435916783812</v>
      </c>
      <c r="D64" s="23">
        <v>9735762.6952679232</v>
      </c>
      <c r="E64" s="23">
        <v>7177297.618596144</v>
      </c>
      <c r="F64" s="23">
        <v>2558465.0766717787</v>
      </c>
    </row>
    <row r="65" spans="1:6" x14ac:dyDescent="0.3">
      <c r="A65" s="4" t="s">
        <v>151</v>
      </c>
      <c r="B65" s="122">
        <v>163</v>
      </c>
      <c r="C65" s="23">
        <v>63510.678192821659</v>
      </c>
      <c r="D65" s="23">
        <v>10352240.54542993</v>
      </c>
      <c r="E65" s="23">
        <v>7962087.7170011215</v>
      </c>
      <c r="F65" s="23">
        <v>2390152.8284288077</v>
      </c>
    </row>
    <row r="66" spans="1:6" x14ac:dyDescent="0.3">
      <c r="A66" s="4" t="s">
        <v>47</v>
      </c>
      <c r="B66" s="122">
        <v>229</v>
      </c>
      <c r="C66" s="23">
        <v>62783.575128625613</v>
      </c>
      <c r="D66" s="23">
        <v>14377438.704455266</v>
      </c>
      <c r="E66" s="23">
        <v>11283819.702473968</v>
      </c>
      <c r="F66" s="23">
        <v>3093619.0019812975</v>
      </c>
    </row>
    <row r="67" spans="1:6" x14ac:dyDescent="0.3">
      <c r="A67" s="4" t="s">
        <v>14</v>
      </c>
      <c r="B67" s="122">
        <v>191</v>
      </c>
      <c r="C67" s="23">
        <v>62658.725911670605</v>
      </c>
      <c r="D67" s="23">
        <v>11967816.649129085</v>
      </c>
      <c r="E67" s="23">
        <v>9445681.9005350564</v>
      </c>
      <c r="F67" s="23">
        <v>2522134.7485940284</v>
      </c>
    </row>
    <row r="68" spans="1:6" x14ac:dyDescent="0.3">
      <c r="A68" s="4" t="s">
        <v>29</v>
      </c>
      <c r="B68" s="122">
        <v>683</v>
      </c>
      <c r="C68" s="23">
        <v>62194.27624685262</v>
      </c>
      <c r="D68" s="23">
        <v>42478690.676600337</v>
      </c>
      <c r="E68" s="23">
        <v>30238350.864059914</v>
      </c>
      <c r="F68" s="23">
        <v>12240339.812540425</v>
      </c>
    </row>
    <row r="69" spans="1:6" x14ac:dyDescent="0.3">
      <c r="A69" s="4" t="s">
        <v>166</v>
      </c>
      <c r="B69" s="122">
        <v>325</v>
      </c>
      <c r="C69" s="23">
        <v>61816.51383302929</v>
      </c>
      <c r="D69" s="23">
        <v>20090366.99573452</v>
      </c>
      <c r="E69" s="23">
        <v>15324724.853161745</v>
      </c>
      <c r="F69" s="23">
        <v>4765642.1425727764</v>
      </c>
    </row>
    <row r="70" spans="1:6" x14ac:dyDescent="0.3">
      <c r="A70" s="4" t="s">
        <v>46</v>
      </c>
      <c r="B70" s="122">
        <v>234</v>
      </c>
      <c r="C70" s="23">
        <v>61797.049936224612</v>
      </c>
      <c r="D70" s="23">
        <v>14460509.685076559</v>
      </c>
      <c r="E70" s="23">
        <v>11299344.416676456</v>
      </c>
      <c r="F70" s="23">
        <v>3161165.2684001033</v>
      </c>
    </row>
    <row r="71" spans="1:6" x14ac:dyDescent="0.3">
      <c r="A71" s="4" t="s">
        <v>152</v>
      </c>
      <c r="B71" s="122">
        <v>284</v>
      </c>
      <c r="C71" s="23">
        <v>61675.225477449661</v>
      </c>
      <c r="D71" s="23">
        <v>17515764.035595704</v>
      </c>
      <c r="E71" s="23">
        <v>13351325.978701338</v>
      </c>
      <c r="F71" s="23">
        <v>4164438.0568943643</v>
      </c>
    </row>
    <row r="72" spans="1:6" x14ac:dyDescent="0.3">
      <c r="A72" s="4" t="s">
        <v>232</v>
      </c>
      <c r="B72" s="122">
        <v>4</v>
      </c>
      <c r="C72" s="23">
        <v>61542.869961601798</v>
      </c>
      <c r="D72" s="23">
        <v>246171.47984640719</v>
      </c>
      <c r="E72" s="23">
        <v>171920.41336199071</v>
      </c>
      <c r="F72" s="23">
        <v>74251.066484416486</v>
      </c>
    </row>
    <row r="73" spans="1:6" x14ac:dyDescent="0.3">
      <c r="A73" s="4" t="s">
        <v>156</v>
      </c>
      <c r="B73" s="122">
        <v>200</v>
      </c>
      <c r="C73" s="23">
        <v>61508.698775336983</v>
      </c>
      <c r="D73" s="23">
        <v>12301739.755067397</v>
      </c>
      <c r="E73" s="23">
        <v>9369036.8980995361</v>
      </c>
      <c r="F73" s="23">
        <v>2932702.8569678618</v>
      </c>
    </row>
    <row r="74" spans="1:6" x14ac:dyDescent="0.3">
      <c r="A74" s="4" t="s">
        <v>79</v>
      </c>
      <c r="B74" s="122">
        <v>27</v>
      </c>
      <c r="C74" s="23">
        <v>59769.750597484366</v>
      </c>
      <c r="D74" s="23">
        <v>1613783.2661320779</v>
      </c>
      <c r="E74" s="23">
        <v>1129904.5326934373</v>
      </c>
      <c r="F74" s="23">
        <v>483878.73343864054</v>
      </c>
    </row>
    <row r="75" spans="1:6" x14ac:dyDescent="0.3">
      <c r="A75" s="4" t="s">
        <v>177</v>
      </c>
      <c r="B75" s="122">
        <v>14</v>
      </c>
      <c r="C75" s="23">
        <v>59662.086840870608</v>
      </c>
      <c r="D75" s="23">
        <v>835269.2157721885</v>
      </c>
      <c r="E75" s="23">
        <v>584369.13176696748</v>
      </c>
      <c r="F75" s="23">
        <v>250900.08400522103</v>
      </c>
    </row>
    <row r="76" spans="1:6" x14ac:dyDescent="0.3">
      <c r="A76" s="4" t="s">
        <v>228</v>
      </c>
      <c r="B76" s="122">
        <v>48</v>
      </c>
      <c r="C76" s="23">
        <v>59617.709961601795</v>
      </c>
      <c r="D76" s="23">
        <v>2861650.0781568862</v>
      </c>
      <c r="E76" s="23">
        <v>1970637.2803438883</v>
      </c>
      <c r="F76" s="23">
        <v>891012.79781299783</v>
      </c>
    </row>
    <row r="77" spans="1:6" x14ac:dyDescent="0.3">
      <c r="A77" s="4" t="s">
        <v>178</v>
      </c>
      <c r="B77" s="122">
        <v>10</v>
      </c>
      <c r="C77" s="23">
        <v>58695.613511016803</v>
      </c>
      <c r="D77" s="23">
        <v>586956.13511016802</v>
      </c>
      <c r="E77" s="23">
        <v>428351.41840497672</v>
      </c>
      <c r="F77" s="23">
        <v>158604.7167051913</v>
      </c>
    </row>
    <row r="78" spans="1:6" x14ac:dyDescent="0.3">
      <c r="A78" s="4" t="s">
        <v>174</v>
      </c>
      <c r="B78" s="122">
        <v>18</v>
      </c>
      <c r="C78" s="23">
        <v>58690.780794935134</v>
      </c>
      <c r="D78" s="23">
        <v>1056434.0543088324</v>
      </c>
      <c r="E78" s="23">
        <v>722304.25512895815</v>
      </c>
      <c r="F78" s="23">
        <v>334129.79917987419</v>
      </c>
    </row>
    <row r="79" spans="1:6" x14ac:dyDescent="0.3">
      <c r="A79" s="4" t="s">
        <v>78</v>
      </c>
      <c r="B79" s="122">
        <v>18</v>
      </c>
      <c r="C79" s="23">
        <v>58548.348139006026</v>
      </c>
      <c r="D79" s="23">
        <v>1053870.2665021084</v>
      </c>
      <c r="E79" s="23">
        <v>752874.37512895814</v>
      </c>
      <c r="F79" s="23">
        <v>300995.8913731504</v>
      </c>
    </row>
    <row r="80" spans="1:6" x14ac:dyDescent="0.3">
      <c r="A80" s="4" t="s">
        <v>27</v>
      </c>
      <c r="B80" s="122">
        <v>622</v>
      </c>
      <c r="C80" s="23">
        <v>58261.750961349855</v>
      </c>
      <c r="D80" s="23">
        <v>36238809.097959608</v>
      </c>
      <c r="E80" s="23">
        <v>27118103.212789558</v>
      </c>
      <c r="F80" s="23">
        <v>9120705.8851700518</v>
      </c>
    </row>
    <row r="81" spans="1:8" x14ac:dyDescent="0.3">
      <c r="A81" s="4" t="s">
        <v>24</v>
      </c>
      <c r="B81" s="122">
        <v>150</v>
      </c>
      <c r="C81" s="23">
        <v>57305.683212194155</v>
      </c>
      <c r="D81" s="23">
        <v>8595852.4818291236</v>
      </c>
      <c r="E81" s="23">
        <v>6615118.386074651</v>
      </c>
      <c r="F81" s="23">
        <v>1980734.0957544725</v>
      </c>
    </row>
    <row r="82" spans="1:8" x14ac:dyDescent="0.3">
      <c r="A82" s="4" t="s">
        <v>150</v>
      </c>
      <c r="B82" s="122">
        <v>562</v>
      </c>
      <c r="C82" s="23">
        <v>57103.346869109235</v>
      </c>
      <c r="D82" s="23">
        <v>32092080.940439388</v>
      </c>
      <c r="E82" s="23">
        <v>23851185.912359696</v>
      </c>
      <c r="F82" s="23">
        <v>8240895.0280796923</v>
      </c>
    </row>
    <row r="83" spans="1:8" x14ac:dyDescent="0.3">
      <c r="A83" s="4" t="s">
        <v>229</v>
      </c>
      <c r="B83" s="122">
        <v>9</v>
      </c>
      <c r="C83" s="23">
        <v>56908.613190076961</v>
      </c>
      <c r="D83" s="23">
        <v>512177.51871069265</v>
      </c>
      <c r="E83" s="23">
        <v>350884.60756447911</v>
      </c>
      <c r="F83" s="23">
        <v>161292.9111462135</v>
      </c>
    </row>
    <row r="84" spans="1:8" x14ac:dyDescent="0.3">
      <c r="A84" s="4" t="s">
        <v>186</v>
      </c>
      <c r="B84" s="122">
        <v>136</v>
      </c>
      <c r="C84" s="23">
        <v>56394.935694547094</v>
      </c>
      <c r="D84" s="23">
        <v>7669711.2544584051</v>
      </c>
      <c r="E84" s="23">
        <v>5873845.6743076835</v>
      </c>
      <c r="F84" s="23">
        <v>1795865.5801507218</v>
      </c>
    </row>
    <row r="85" spans="1:8" x14ac:dyDescent="0.3">
      <c r="A85" s="4" t="s">
        <v>64</v>
      </c>
      <c r="B85" s="122">
        <v>3702</v>
      </c>
      <c r="C85" s="23">
        <v>56188.667406696892</v>
      </c>
      <c r="D85" s="23">
        <v>208010446.7395919</v>
      </c>
      <c r="E85" s="23">
        <v>157768563.64152241</v>
      </c>
      <c r="F85" s="23">
        <v>50241883.098069489</v>
      </c>
    </row>
    <row r="86" spans="1:8" x14ac:dyDescent="0.3">
      <c r="A86" s="4" t="s">
        <v>9</v>
      </c>
      <c r="B86" s="122">
        <v>13</v>
      </c>
      <c r="C86" s="23">
        <v>55634.247433029297</v>
      </c>
      <c r="D86" s="23">
        <v>723245.21662938083</v>
      </c>
      <c r="E86" s="23">
        <v>532619.53092646971</v>
      </c>
      <c r="F86" s="23">
        <v>190625.68570291105</v>
      </c>
    </row>
    <row r="87" spans="1:8" x14ac:dyDescent="0.3">
      <c r="A87" s="4" t="s">
        <v>176</v>
      </c>
      <c r="B87" s="122">
        <v>17</v>
      </c>
      <c r="C87" s="23">
        <v>55496.842471122705</v>
      </c>
      <c r="D87" s="23">
        <v>943446.32200908603</v>
      </c>
      <c r="E87" s="23">
        <v>638781.93428846053</v>
      </c>
      <c r="F87" s="23">
        <v>304664.3877206255</v>
      </c>
    </row>
    <row r="88" spans="1:8" x14ac:dyDescent="0.3">
      <c r="A88" s="4" t="s">
        <v>84</v>
      </c>
      <c r="B88" s="122">
        <v>224</v>
      </c>
      <c r="C88" s="23">
        <v>54775.197758622737</v>
      </c>
      <c r="D88" s="23">
        <v>12269644.297931492</v>
      </c>
      <c r="E88" s="23">
        <v>9311748.0482714791</v>
      </c>
      <c r="F88" s="23">
        <v>2957896.2496600123</v>
      </c>
    </row>
    <row r="89" spans="1:8" x14ac:dyDescent="0.3">
      <c r="A89" s="4" t="s">
        <v>227</v>
      </c>
      <c r="B89" s="122">
        <v>20</v>
      </c>
      <c r="C89" s="23">
        <v>51275.348461601796</v>
      </c>
      <c r="D89" s="23">
        <v>1025506.9692320359</v>
      </c>
      <c r="E89" s="23">
        <v>654251.63680995349</v>
      </c>
      <c r="F89" s="23">
        <v>371255.33242208243</v>
      </c>
    </row>
    <row r="90" spans="1:8" s="81" customFormat="1" x14ac:dyDescent="0.3">
      <c r="A90" s="4" t="s">
        <v>170</v>
      </c>
      <c r="B90" s="122">
        <v>39</v>
      </c>
      <c r="C90" s="23">
        <v>50223.183330465188</v>
      </c>
      <c r="D90" s="23">
        <v>1958704.1498881422</v>
      </c>
      <c r="E90" s="23">
        <v>1386827.0927794091</v>
      </c>
      <c r="F90" s="23">
        <v>571877.0571087331</v>
      </c>
    </row>
    <row r="91" spans="1:8" x14ac:dyDescent="0.3">
      <c r="A91" s="5" t="s">
        <v>224</v>
      </c>
      <c r="B91" s="123">
        <v>29</v>
      </c>
      <c r="C91" s="24">
        <v>43743.15271154388</v>
      </c>
      <c r="D91" s="24">
        <v>1268551.4286347725</v>
      </c>
      <c r="E91" s="24">
        <v>843309.51437443262</v>
      </c>
      <c r="F91" s="24">
        <v>425241.91426033998</v>
      </c>
    </row>
    <row r="93" spans="1:8" s="13" customFormat="1" ht="12.75" x14ac:dyDescent="0.25">
      <c r="B93" s="126"/>
      <c r="C93" s="126"/>
      <c r="D93" s="126"/>
      <c r="E93" s="126"/>
      <c r="F93" s="126"/>
      <c r="G93" s="126"/>
      <c r="H93" s="126"/>
    </row>
    <row r="94" spans="1:8" s="13" customFormat="1" ht="12.75" x14ac:dyDescent="0.25">
      <c r="B94" s="12"/>
      <c r="C94" s="12"/>
      <c r="D94" s="12"/>
      <c r="E94" s="12"/>
      <c r="F94" s="12"/>
      <c r="G94" s="12"/>
      <c r="H94" s="12"/>
    </row>
    <row r="95" spans="1:8" s="13" customFormat="1" ht="12.75" x14ac:dyDescent="0.25">
      <c r="B95" s="12"/>
      <c r="C95" s="12"/>
      <c r="D95" s="12"/>
      <c r="E95" s="12"/>
      <c r="F95" s="12"/>
      <c r="G95" s="12"/>
      <c r="H95" s="12"/>
    </row>
    <row r="96" spans="1:8" s="13" customFormat="1" ht="12.75" x14ac:dyDescent="0.25">
      <c r="B96" s="17"/>
      <c r="C96" s="17"/>
      <c r="D96" s="17"/>
      <c r="E96" s="17"/>
      <c r="F96" s="17"/>
      <c r="G96" s="17"/>
      <c r="H96" s="17"/>
    </row>
  </sheetData>
  <sortState ref="A5:F96">
    <sortCondition descending="1" ref="C5:C96"/>
  </sortState>
  <mergeCells count="3">
    <mergeCell ref="A1:F1"/>
    <mergeCell ref="A2:F2"/>
    <mergeCell ref="A3:F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workbookViewId="0"/>
  </sheetViews>
  <sheetFormatPr baseColWidth="10" defaultColWidth="11.375" defaultRowHeight="16.5" x14ac:dyDescent="0.3"/>
  <cols>
    <col min="1" max="1" width="21.75" style="37" bestFit="1" customWidth="1"/>
    <col min="2" max="12" width="14.875" style="37" customWidth="1"/>
    <col min="13" max="16384" width="11.375" style="37"/>
  </cols>
  <sheetData>
    <row r="1" spans="1:12" s="41" customFormat="1" ht="38.25" x14ac:dyDescent="0.25">
      <c r="A1" s="39" t="s">
        <v>85</v>
      </c>
      <c r="B1" s="40"/>
      <c r="C1" s="40" t="s">
        <v>103</v>
      </c>
      <c r="D1" s="40" t="s">
        <v>104</v>
      </c>
      <c r="E1" s="40" t="s">
        <v>105</v>
      </c>
      <c r="F1" s="40" t="s">
        <v>106</v>
      </c>
      <c r="G1" s="40" t="s">
        <v>107</v>
      </c>
      <c r="H1" s="40" t="s">
        <v>108</v>
      </c>
      <c r="I1" s="40" t="s">
        <v>109</v>
      </c>
      <c r="J1" s="40" t="s">
        <v>110</v>
      </c>
      <c r="K1" s="40" t="s">
        <v>111</v>
      </c>
      <c r="L1" s="39" t="s">
        <v>112</v>
      </c>
    </row>
    <row r="2" spans="1:12" s="42" customFormat="1" x14ac:dyDescent="0.3">
      <c r="A2" s="3"/>
      <c r="B2" s="3">
        <v>18077</v>
      </c>
      <c r="C2" s="3">
        <v>374</v>
      </c>
      <c r="D2" s="3">
        <v>3432</v>
      </c>
      <c r="E2" s="3">
        <v>76</v>
      </c>
      <c r="F2" s="3">
        <v>2199</v>
      </c>
      <c r="G2" s="3">
        <v>2241</v>
      </c>
      <c r="H2" s="3">
        <v>2008</v>
      </c>
      <c r="I2" s="3">
        <v>128</v>
      </c>
      <c r="J2" s="3">
        <v>2815</v>
      </c>
      <c r="K2" s="3">
        <v>4173</v>
      </c>
      <c r="L2" s="3">
        <v>631</v>
      </c>
    </row>
    <row r="3" spans="1:12" s="42" customFormat="1" x14ac:dyDescent="0.3">
      <c r="A3" s="3"/>
      <c r="B3" s="3">
        <v>39</v>
      </c>
      <c r="C3" s="3">
        <v>0</v>
      </c>
      <c r="D3" s="3">
        <v>21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18</v>
      </c>
      <c r="K3" s="3">
        <v>0</v>
      </c>
      <c r="L3" s="3">
        <v>0</v>
      </c>
    </row>
    <row r="4" spans="1:12" x14ac:dyDescent="0.3">
      <c r="A4" s="44" t="s">
        <v>91</v>
      </c>
      <c r="B4" s="44">
        <v>21</v>
      </c>
      <c r="C4" s="44">
        <v>0</v>
      </c>
      <c r="D4" s="44">
        <v>21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</row>
    <row r="5" spans="1:12" x14ac:dyDescent="0.3">
      <c r="A5" s="44" t="s">
        <v>113</v>
      </c>
      <c r="B5" s="44">
        <v>18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18</v>
      </c>
      <c r="K5" s="44">
        <v>0</v>
      </c>
      <c r="L5" s="44">
        <v>0</v>
      </c>
    </row>
    <row r="6" spans="1:12" s="42" customFormat="1" x14ac:dyDescent="0.3">
      <c r="A6" s="3"/>
      <c r="B6" s="3">
        <v>134</v>
      </c>
      <c r="C6" s="3">
        <v>10</v>
      </c>
      <c r="D6" s="3">
        <v>64</v>
      </c>
      <c r="E6" s="3">
        <v>0</v>
      </c>
      <c r="F6" s="3">
        <v>0</v>
      </c>
      <c r="G6" s="3">
        <v>42</v>
      </c>
      <c r="H6" s="3">
        <v>4</v>
      </c>
      <c r="I6" s="3">
        <v>0</v>
      </c>
      <c r="J6" s="3">
        <v>14</v>
      </c>
      <c r="K6" s="3">
        <v>0</v>
      </c>
      <c r="L6" s="3">
        <v>0</v>
      </c>
    </row>
    <row r="7" spans="1:12" x14ac:dyDescent="0.3">
      <c r="A7" s="44" t="s">
        <v>125</v>
      </c>
      <c r="B7" s="44">
        <v>3</v>
      </c>
      <c r="C7" s="44">
        <v>0</v>
      </c>
      <c r="D7" s="44">
        <v>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</row>
    <row r="8" spans="1:12" x14ac:dyDescent="0.3">
      <c r="A8" s="44" t="s">
        <v>129</v>
      </c>
      <c r="B8" s="44">
        <v>14</v>
      </c>
      <c r="C8" s="44">
        <v>10</v>
      </c>
      <c r="D8" s="44">
        <v>4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</row>
    <row r="9" spans="1:12" x14ac:dyDescent="0.3">
      <c r="A9" s="44" t="s">
        <v>128</v>
      </c>
      <c r="B9" s="44">
        <v>43</v>
      </c>
      <c r="C9" s="44">
        <v>0</v>
      </c>
      <c r="D9" s="44">
        <v>43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x14ac:dyDescent="0.3">
      <c r="A10" s="44" t="s">
        <v>132</v>
      </c>
      <c r="B10" s="44">
        <v>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4</v>
      </c>
      <c r="I10" s="44">
        <v>0</v>
      </c>
      <c r="J10" s="44">
        <v>0</v>
      </c>
      <c r="K10" s="44">
        <v>0</v>
      </c>
      <c r="L10" s="44">
        <v>0</v>
      </c>
    </row>
    <row r="11" spans="1:12" x14ac:dyDescent="0.3">
      <c r="A11" s="44" t="s">
        <v>135</v>
      </c>
      <c r="B11" s="44">
        <v>4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4</v>
      </c>
      <c r="K11" s="44">
        <v>0</v>
      </c>
      <c r="L11" s="44">
        <v>0</v>
      </c>
    </row>
    <row r="12" spans="1:12" x14ac:dyDescent="0.3">
      <c r="A12" s="44" t="s">
        <v>126</v>
      </c>
      <c r="B12" s="44">
        <v>10</v>
      </c>
      <c r="C12" s="44">
        <v>0</v>
      </c>
      <c r="D12" s="44">
        <v>10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</row>
    <row r="13" spans="1:12" x14ac:dyDescent="0.3">
      <c r="A13" s="44" t="s">
        <v>123</v>
      </c>
      <c r="B13" s="44">
        <v>46</v>
      </c>
      <c r="C13" s="44">
        <v>0</v>
      </c>
      <c r="D13" s="44">
        <v>4</v>
      </c>
      <c r="E13" s="44">
        <v>0</v>
      </c>
      <c r="F13" s="44">
        <v>0</v>
      </c>
      <c r="G13" s="44">
        <v>42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1:12" x14ac:dyDescent="0.3">
      <c r="A14" s="44" t="s">
        <v>124</v>
      </c>
      <c r="B14" s="44">
        <v>10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10</v>
      </c>
      <c r="K14" s="44">
        <v>0</v>
      </c>
      <c r="L14" s="44">
        <v>0</v>
      </c>
    </row>
    <row r="15" spans="1:12" s="42" customFormat="1" x14ac:dyDescent="0.3">
      <c r="A15" s="3"/>
      <c r="B15" s="3">
        <v>5</v>
      </c>
      <c r="C15" s="3">
        <v>0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x14ac:dyDescent="0.3">
      <c r="A16" s="44" t="s">
        <v>90</v>
      </c>
      <c r="B16" s="44">
        <v>5</v>
      </c>
      <c r="C16" s="44">
        <v>0</v>
      </c>
      <c r="D16" s="44">
        <v>5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</row>
    <row r="17" spans="1:12" s="42" customFormat="1" x14ac:dyDescent="0.3">
      <c r="A17" s="3"/>
      <c r="B17" s="3">
        <v>13726</v>
      </c>
      <c r="C17" s="3">
        <v>364</v>
      </c>
      <c r="D17" s="3">
        <v>3342</v>
      </c>
      <c r="E17" s="3">
        <v>76</v>
      </c>
      <c r="F17" s="3">
        <v>2199</v>
      </c>
      <c r="G17" s="3">
        <v>2199</v>
      </c>
      <c r="H17" s="3">
        <v>2004</v>
      </c>
      <c r="I17" s="3">
        <v>128</v>
      </c>
      <c r="J17" s="3">
        <v>2783</v>
      </c>
      <c r="K17" s="3">
        <v>0</v>
      </c>
      <c r="L17" s="3">
        <v>631</v>
      </c>
    </row>
    <row r="18" spans="1:12" x14ac:dyDescent="0.3">
      <c r="A18" s="44" t="s">
        <v>11</v>
      </c>
      <c r="B18" s="44">
        <v>386</v>
      </c>
      <c r="C18" s="44">
        <v>0</v>
      </c>
      <c r="D18" s="44">
        <v>59</v>
      </c>
      <c r="E18" s="44">
        <v>0</v>
      </c>
      <c r="F18" s="44">
        <v>0</v>
      </c>
      <c r="G18" s="44">
        <v>0</v>
      </c>
      <c r="H18" s="44">
        <v>287</v>
      </c>
      <c r="I18" s="44">
        <v>0</v>
      </c>
      <c r="J18" s="44">
        <v>35</v>
      </c>
      <c r="K18" s="44">
        <v>0</v>
      </c>
      <c r="L18" s="44">
        <v>5</v>
      </c>
    </row>
    <row r="19" spans="1:12" x14ac:dyDescent="0.3">
      <c r="A19" s="44" t="s">
        <v>12</v>
      </c>
      <c r="B19" s="44">
        <v>120</v>
      </c>
      <c r="C19" s="44">
        <v>0</v>
      </c>
      <c r="D19" s="44">
        <v>20</v>
      </c>
      <c r="E19" s="44">
        <v>0</v>
      </c>
      <c r="F19" s="44">
        <v>0</v>
      </c>
      <c r="G19" s="44">
        <v>0</v>
      </c>
      <c r="H19" s="44">
        <v>85</v>
      </c>
      <c r="I19" s="44">
        <v>0</v>
      </c>
      <c r="J19" s="44">
        <v>15</v>
      </c>
      <c r="K19" s="44">
        <v>0</v>
      </c>
      <c r="L19" s="44">
        <v>0</v>
      </c>
    </row>
    <row r="20" spans="1:12" x14ac:dyDescent="0.3">
      <c r="A20" s="44" t="s">
        <v>13</v>
      </c>
      <c r="B20" s="44">
        <v>244</v>
      </c>
      <c r="C20" s="44">
        <v>0</v>
      </c>
      <c r="D20" s="44">
        <v>35</v>
      </c>
      <c r="E20" s="44">
        <v>0</v>
      </c>
      <c r="F20" s="44">
        <v>0</v>
      </c>
      <c r="G20" s="44">
        <v>0</v>
      </c>
      <c r="H20" s="44">
        <v>187</v>
      </c>
      <c r="I20" s="44">
        <v>0</v>
      </c>
      <c r="J20" s="44">
        <v>18</v>
      </c>
      <c r="K20" s="44">
        <v>0</v>
      </c>
      <c r="L20" s="44">
        <v>4</v>
      </c>
    </row>
    <row r="21" spans="1:12" x14ac:dyDescent="0.3">
      <c r="A21" s="44" t="s">
        <v>133</v>
      </c>
      <c r="B21" s="44">
        <v>64</v>
      </c>
      <c r="C21" s="44">
        <v>0</v>
      </c>
      <c r="D21" s="44">
        <v>10</v>
      </c>
      <c r="E21" s="44">
        <v>0</v>
      </c>
      <c r="F21" s="44">
        <v>0</v>
      </c>
      <c r="G21" s="44">
        <v>0</v>
      </c>
      <c r="H21" s="44">
        <v>19</v>
      </c>
      <c r="I21" s="44">
        <v>25</v>
      </c>
      <c r="J21" s="44">
        <v>10</v>
      </c>
      <c r="K21" s="44">
        <v>0</v>
      </c>
      <c r="L21" s="44">
        <v>0</v>
      </c>
    </row>
    <row r="22" spans="1:12" x14ac:dyDescent="0.3">
      <c r="A22" s="44" t="s">
        <v>14</v>
      </c>
      <c r="B22" s="44">
        <v>122</v>
      </c>
      <c r="C22" s="44">
        <v>20</v>
      </c>
      <c r="D22" s="44">
        <v>10</v>
      </c>
      <c r="E22" s="44">
        <v>0</v>
      </c>
      <c r="F22" s="44">
        <v>0</v>
      </c>
      <c r="G22" s="44">
        <v>0</v>
      </c>
      <c r="H22" s="44">
        <v>53</v>
      </c>
      <c r="I22" s="44">
        <v>33</v>
      </c>
      <c r="J22" s="44">
        <v>0</v>
      </c>
      <c r="K22" s="44">
        <v>0</v>
      </c>
      <c r="L22" s="44">
        <v>6</v>
      </c>
    </row>
    <row r="23" spans="1:12" x14ac:dyDescent="0.3">
      <c r="A23" s="44" t="s">
        <v>15</v>
      </c>
      <c r="B23" s="44">
        <v>310</v>
      </c>
      <c r="C23" s="44">
        <v>0</v>
      </c>
      <c r="D23" s="44">
        <v>295</v>
      </c>
      <c r="E23" s="44">
        <v>0</v>
      </c>
      <c r="F23" s="44">
        <v>0</v>
      </c>
      <c r="G23" s="44">
        <v>0</v>
      </c>
      <c r="H23" s="44">
        <v>7</v>
      </c>
      <c r="I23" s="44">
        <v>0</v>
      </c>
      <c r="J23" s="44">
        <v>4</v>
      </c>
      <c r="K23" s="44">
        <v>0</v>
      </c>
      <c r="L23" s="44">
        <v>4</v>
      </c>
    </row>
    <row r="24" spans="1:12" x14ac:dyDescent="0.3">
      <c r="A24" s="44" t="s">
        <v>16</v>
      </c>
      <c r="B24" s="44">
        <v>536</v>
      </c>
      <c r="C24" s="44">
        <v>0</v>
      </c>
      <c r="D24" s="44">
        <v>0</v>
      </c>
      <c r="E24" s="44">
        <v>0</v>
      </c>
      <c r="F24" s="44">
        <v>0</v>
      </c>
      <c r="G24" s="44">
        <v>523</v>
      </c>
      <c r="H24" s="44">
        <v>10</v>
      </c>
      <c r="I24" s="44">
        <v>0</v>
      </c>
      <c r="J24" s="44">
        <v>3</v>
      </c>
      <c r="K24" s="44">
        <v>0</v>
      </c>
      <c r="L24" s="44">
        <v>0</v>
      </c>
    </row>
    <row r="25" spans="1:12" x14ac:dyDescent="0.3">
      <c r="A25" s="44" t="s">
        <v>114</v>
      </c>
      <c r="B25" s="44">
        <v>41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</v>
      </c>
      <c r="K25" s="44">
        <v>0</v>
      </c>
      <c r="L25" s="44">
        <v>33</v>
      </c>
    </row>
    <row r="26" spans="1:12" x14ac:dyDescent="0.3">
      <c r="A26" s="44" t="s">
        <v>17</v>
      </c>
      <c r="B26" s="44">
        <v>115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4</v>
      </c>
      <c r="K26" s="44">
        <v>0</v>
      </c>
      <c r="L26" s="44">
        <v>111</v>
      </c>
    </row>
    <row r="27" spans="1:12" x14ac:dyDescent="0.3">
      <c r="A27" s="44" t="s">
        <v>18</v>
      </c>
      <c r="B27" s="44">
        <v>115</v>
      </c>
      <c r="C27" s="44">
        <v>0</v>
      </c>
      <c r="D27" s="44">
        <v>2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113</v>
      </c>
      <c r="K27" s="44">
        <v>0</v>
      </c>
      <c r="L27" s="44">
        <v>0</v>
      </c>
    </row>
    <row r="28" spans="1:12" x14ac:dyDescent="0.3">
      <c r="A28" s="44" t="s">
        <v>19</v>
      </c>
      <c r="B28" s="44">
        <v>136</v>
      </c>
      <c r="C28" s="44">
        <v>0</v>
      </c>
      <c r="D28" s="44">
        <v>129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7</v>
      </c>
      <c r="K28" s="44">
        <v>0</v>
      </c>
      <c r="L28" s="44">
        <v>0</v>
      </c>
    </row>
    <row r="29" spans="1:12" x14ac:dyDescent="0.3">
      <c r="A29" s="44" t="s">
        <v>20</v>
      </c>
      <c r="B29" s="44">
        <v>145</v>
      </c>
      <c r="C29" s="44">
        <v>0</v>
      </c>
      <c r="D29" s="44">
        <v>133</v>
      </c>
      <c r="E29" s="44">
        <v>0</v>
      </c>
      <c r="F29" s="44">
        <v>0</v>
      </c>
      <c r="G29" s="44">
        <v>0</v>
      </c>
      <c r="H29" s="44">
        <v>5</v>
      </c>
      <c r="I29" s="44">
        <v>0</v>
      </c>
      <c r="J29" s="44">
        <v>3</v>
      </c>
      <c r="K29" s="44">
        <v>0</v>
      </c>
      <c r="L29" s="44">
        <v>4</v>
      </c>
    </row>
    <row r="30" spans="1:12" x14ac:dyDescent="0.3">
      <c r="A30" s="44" t="s">
        <v>21</v>
      </c>
      <c r="B30" s="44">
        <v>104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4</v>
      </c>
      <c r="I30" s="44">
        <v>0</v>
      </c>
      <c r="J30" s="44">
        <v>46</v>
      </c>
      <c r="K30" s="44">
        <v>0</v>
      </c>
      <c r="L30" s="44">
        <v>54</v>
      </c>
    </row>
    <row r="31" spans="1:12" x14ac:dyDescent="0.3">
      <c r="A31" s="44" t="s">
        <v>22</v>
      </c>
      <c r="B31" s="44">
        <v>133</v>
      </c>
      <c r="C31" s="44">
        <v>0</v>
      </c>
      <c r="D31" s="44">
        <v>110</v>
      </c>
      <c r="E31" s="44">
        <v>0</v>
      </c>
      <c r="F31" s="44">
        <v>0</v>
      </c>
      <c r="G31" s="44">
        <v>5</v>
      </c>
      <c r="H31" s="44">
        <v>0</v>
      </c>
      <c r="I31" s="44">
        <v>0</v>
      </c>
      <c r="J31" s="44">
        <v>18</v>
      </c>
      <c r="K31" s="44">
        <v>0</v>
      </c>
      <c r="L31" s="44">
        <v>0</v>
      </c>
    </row>
    <row r="32" spans="1:12" x14ac:dyDescent="0.3">
      <c r="A32" s="44" t="s">
        <v>23</v>
      </c>
      <c r="B32" s="44">
        <v>88</v>
      </c>
      <c r="C32" s="44">
        <v>0</v>
      </c>
      <c r="D32" s="44">
        <v>9</v>
      </c>
      <c r="E32" s="44">
        <v>0</v>
      </c>
      <c r="F32" s="44">
        <v>0</v>
      </c>
      <c r="G32" s="44">
        <v>0</v>
      </c>
      <c r="H32" s="44">
        <v>12</v>
      </c>
      <c r="I32" s="44">
        <v>0</v>
      </c>
      <c r="J32" s="44">
        <v>67</v>
      </c>
      <c r="K32" s="44">
        <v>0</v>
      </c>
      <c r="L32" s="44">
        <v>0</v>
      </c>
    </row>
    <row r="33" spans="1:12" x14ac:dyDescent="0.3">
      <c r="A33" s="44" t="s">
        <v>24</v>
      </c>
      <c r="B33" s="44">
        <v>98</v>
      </c>
      <c r="C33" s="44">
        <v>0</v>
      </c>
      <c r="D33" s="44">
        <v>35</v>
      </c>
      <c r="E33" s="44">
        <v>0</v>
      </c>
      <c r="F33" s="44">
        <v>0</v>
      </c>
      <c r="G33" s="44">
        <v>0</v>
      </c>
      <c r="H33" s="44">
        <v>29</v>
      </c>
      <c r="I33" s="44">
        <v>25</v>
      </c>
      <c r="J33" s="44">
        <v>5</v>
      </c>
      <c r="K33" s="44">
        <v>0</v>
      </c>
      <c r="L33" s="44">
        <v>4</v>
      </c>
    </row>
    <row r="34" spans="1:12" x14ac:dyDescent="0.3">
      <c r="A34" s="44" t="s">
        <v>93</v>
      </c>
      <c r="B34" s="44">
        <v>120</v>
      </c>
      <c r="C34" s="44">
        <v>0</v>
      </c>
      <c r="D34" s="44">
        <v>15</v>
      </c>
      <c r="E34" s="44">
        <v>0</v>
      </c>
      <c r="F34" s="44">
        <v>0</v>
      </c>
      <c r="G34" s="44">
        <v>0</v>
      </c>
      <c r="H34" s="44">
        <v>82</v>
      </c>
      <c r="I34" s="44">
        <v>0</v>
      </c>
      <c r="J34" s="44">
        <v>23</v>
      </c>
      <c r="K34" s="44">
        <v>0</v>
      </c>
      <c r="L34" s="44">
        <v>0</v>
      </c>
    </row>
    <row r="35" spans="1:12" x14ac:dyDescent="0.3">
      <c r="A35" s="44" t="s">
        <v>130</v>
      </c>
      <c r="B35" s="44">
        <v>154</v>
      </c>
      <c r="C35" s="44">
        <v>0</v>
      </c>
      <c r="D35" s="44">
        <v>142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8</v>
      </c>
      <c r="K35" s="44">
        <v>0</v>
      </c>
      <c r="L35" s="44">
        <v>4</v>
      </c>
    </row>
    <row r="36" spans="1:12" x14ac:dyDescent="0.3">
      <c r="A36" s="44" t="s">
        <v>25</v>
      </c>
      <c r="B36" s="44">
        <v>185</v>
      </c>
      <c r="C36" s="44">
        <v>0</v>
      </c>
      <c r="D36" s="44">
        <v>5</v>
      </c>
      <c r="E36" s="44">
        <v>0</v>
      </c>
      <c r="F36" s="44">
        <v>0</v>
      </c>
      <c r="G36" s="44">
        <v>0</v>
      </c>
      <c r="H36" s="44">
        <v>4</v>
      </c>
      <c r="I36" s="44">
        <v>0</v>
      </c>
      <c r="J36" s="44">
        <v>168</v>
      </c>
      <c r="K36" s="44">
        <v>0</v>
      </c>
      <c r="L36" s="44">
        <v>8</v>
      </c>
    </row>
    <row r="37" spans="1:12" x14ac:dyDescent="0.3">
      <c r="A37" s="44" t="s">
        <v>26</v>
      </c>
      <c r="B37" s="44">
        <v>123</v>
      </c>
      <c r="C37" s="44">
        <v>0</v>
      </c>
      <c r="D37" s="44">
        <v>0</v>
      </c>
      <c r="E37" s="44">
        <v>0</v>
      </c>
      <c r="F37" s="44">
        <v>0</v>
      </c>
      <c r="G37" s="44">
        <v>10</v>
      </c>
      <c r="H37" s="44">
        <v>4</v>
      </c>
      <c r="I37" s="44">
        <v>0</v>
      </c>
      <c r="J37" s="44">
        <v>104</v>
      </c>
      <c r="K37" s="44">
        <v>0</v>
      </c>
      <c r="L37" s="44">
        <v>5</v>
      </c>
    </row>
    <row r="38" spans="1:12" x14ac:dyDescent="0.3">
      <c r="A38" s="44" t="s">
        <v>27</v>
      </c>
      <c r="B38" s="44">
        <v>480</v>
      </c>
      <c r="C38" s="44">
        <v>0</v>
      </c>
      <c r="D38" s="44">
        <v>44</v>
      </c>
      <c r="E38" s="44">
        <v>0</v>
      </c>
      <c r="F38" s="44">
        <v>0</v>
      </c>
      <c r="G38" s="44">
        <v>0</v>
      </c>
      <c r="H38" s="44">
        <v>345</v>
      </c>
      <c r="I38" s="44">
        <v>0</v>
      </c>
      <c r="J38" s="44">
        <v>91</v>
      </c>
      <c r="K38" s="44">
        <v>0</v>
      </c>
      <c r="L38" s="44">
        <v>0</v>
      </c>
    </row>
    <row r="39" spans="1:12" x14ac:dyDescent="0.3">
      <c r="A39" s="44" t="s">
        <v>28</v>
      </c>
      <c r="B39" s="44">
        <v>202</v>
      </c>
      <c r="C39" s="44">
        <v>0</v>
      </c>
      <c r="D39" s="44">
        <v>28</v>
      </c>
      <c r="E39" s="44">
        <v>0</v>
      </c>
      <c r="F39" s="44">
        <v>160</v>
      </c>
      <c r="G39" s="44">
        <v>0</v>
      </c>
      <c r="H39" s="44">
        <v>0</v>
      </c>
      <c r="I39" s="44">
        <v>0</v>
      </c>
      <c r="J39" s="44">
        <v>14</v>
      </c>
      <c r="K39" s="44">
        <v>0</v>
      </c>
      <c r="L39" s="44">
        <v>0</v>
      </c>
    </row>
    <row r="40" spans="1:12" x14ac:dyDescent="0.3">
      <c r="A40" s="44" t="s">
        <v>116</v>
      </c>
      <c r="B40" s="44">
        <v>181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177</v>
      </c>
      <c r="K40" s="44">
        <v>0</v>
      </c>
      <c r="L40" s="44">
        <v>4</v>
      </c>
    </row>
    <row r="41" spans="1:12" x14ac:dyDescent="0.3">
      <c r="A41" s="44" t="s">
        <v>115</v>
      </c>
      <c r="B41" s="44">
        <v>148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5</v>
      </c>
      <c r="I41" s="44">
        <v>0</v>
      </c>
      <c r="J41" s="44">
        <v>110</v>
      </c>
      <c r="K41" s="44">
        <v>0</v>
      </c>
      <c r="L41" s="44">
        <v>33</v>
      </c>
    </row>
    <row r="42" spans="1:12" x14ac:dyDescent="0.3">
      <c r="A42" s="44" t="s">
        <v>29</v>
      </c>
      <c r="B42" s="44">
        <v>267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267</v>
      </c>
      <c r="K42" s="44">
        <v>0</v>
      </c>
      <c r="L42" s="44">
        <v>0</v>
      </c>
    </row>
    <row r="43" spans="1:12" x14ac:dyDescent="0.3">
      <c r="A43" s="44" t="s">
        <v>30</v>
      </c>
      <c r="B43" s="44">
        <v>207</v>
      </c>
      <c r="C43" s="44">
        <v>0</v>
      </c>
      <c r="D43" s="44">
        <v>0</v>
      </c>
      <c r="E43" s="44">
        <v>0</v>
      </c>
      <c r="F43" s="44">
        <v>0</v>
      </c>
      <c r="G43" s="44">
        <v>200</v>
      </c>
      <c r="H43" s="44">
        <v>0</v>
      </c>
      <c r="I43" s="44">
        <v>0</v>
      </c>
      <c r="J43" s="44">
        <v>7</v>
      </c>
      <c r="K43" s="44">
        <v>0</v>
      </c>
      <c r="L43" s="44">
        <v>0</v>
      </c>
    </row>
    <row r="44" spans="1:12" x14ac:dyDescent="0.3">
      <c r="A44" s="44" t="s">
        <v>31</v>
      </c>
      <c r="B44" s="44">
        <v>377</v>
      </c>
      <c r="C44" s="44">
        <v>0</v>
      </c>
      <c r="D44" s="44">
        <v>0</v>
      </c>
      <c r="E44" s="44">
        <v>0</v>
      </c>
      <c r="F44" s="44">
        <v>0</v>
      </c>
      <c r="G44" s="44">
        <v>343</v>
      </c>
      <c r="H44" s="44">
        <v>22</v>
      </c>
      <c r="I44" s="44">
        <v>0</v>
      </c>
      <c r="J44" s="44">
        <v>12</v>
      </c>
      <c r="K44" s="44">
        <v>0</v>
      </c>
      <c r="L44" s="44">
        <v>0</v>
      </c>
    </row>
    <row r="45" spans="1:12" x14ac:dyDescent="0.3">
      <c r="A45" s="44" t="s">
        <v>32</v>
      </c>
      <c r="B45" s="44">
        <v>405</v>
      </c>
      <c r="C45" s="44">
        <v>0</v>
      </c>
      <c r="D45" s="44">
        <v>8</v>
      </c>
      <c r="E45" s="44">
        <v>0</v>
      </c>
      <c r="F45" s="44">
        <v>0</v>
      </c>
      <c r="G45" s="44">
        <v>355</v>
      </c>
      <c r="H45" s="44">
        <v>8</v>
      </c>
      <c r="I45" s="44">
        <v>0</v>
      </c>
      <c r="J45" s="44">
        <v>26</v>
      </c>
      <c r="K45" s="44">
        <v>0</v>
      </c>
      <c r="L45" s="44">
        <v>8</v>
      </c>
    </row>
    <row r="46" spans="1:12" x14ac:dyDescent="0.3">
      <c r="A46" s="44" t="s">
        <v>33</v>
      </c>
      <c r="B46" s="44">
        <v>385</v>
      </c>
      <c r="C46" s="44">
        <v>0</v>
      </c>
      <c r="D46" s="44">
        <v>5</v>
      </c>
      <c r="E46" s="44">
        <v>0</v>
      </c>
      <c r="F46" s="44">
        <v>0</v>
      </c>
      <c r="G46" s="44">
        <v>355</v>
      </c>
      <c r="H46" s="44">
        <v>18</v>
      </c>
      <c r="I46" s="44">
        <v>0</v>
      </c>
      <c r="J46" s="44">
        <v>7</v>
      </c>
      <c r="K46" s="44">
        <v>0</v>
      </c>
      <c r="L46" s="44">
        <v>0</v>
      </c>
    </row>
    <row r="47" spans="1:12" x14ac:dyDescent="0.3">
      <c r="A47" s="44" t="s">
        <v>34</v>
      </c>
      <c r="B47" s="44">
        <v>177</v>
      </c>
      <c r="C47" s="44">
        <v>0</v>
      </c>
      <c r="D47" s="44">
        <v>21</v>
      </c>
      <c r="E47" s="44">
        <v>0</v>
      </c>
      <c r="F47" s="44">
        <v>0</v>
      </c>
      <c r="G47" s="44">
        <v>0</v>
      </c>
      <c r="H47" s="44">
        <v>139</v>
      </c>
      <c r="I47" s="44">
        <v>0</v>
      </c>
      <c r="J47" s="44">
        <v>13</v>
      </c>
      <c r="K47" s="44">
        <v>0</v>
      </c>
      <c r="L47" s="44">
        <v>4</v>
      </c>
    </row>
    <row r="48" spans="1:12" x14ac:dyDescent="0.3">
      <c r="A48" s="44" t="s">
        <v>35</v>
      </c>
      <c r="B48" s="44">
        <v>105</v>
      </c>
      <c r="C48" s="44">
        <v>0</v>
      </c>
      <c r="D48" s="44">
        <v>86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19</v>
      </c>
      <c r="K48" s="44">
        <v>0</v>
      </c>
      <c r="L48" s="44">
        <v>0</v>
      </c>
    </row>
    <row r="49" spans="1:12" x14ac:dyDescent="0.3">
      <c r="A49" s="44" t="s">
        <v>36</v>
      </c>
      <c r="B49" s="44">
        <v>841</v>
      </c>
      <c r="C49" s="44">
        <v>0</v>
      </c>
      <c r="D49" s="44">
        <v>95</v>
      </c>
      <c r="E49" s="44">
        <v>0</v>
      </c>
      <c r="F49" s="44">
        <v>716</v>
      </c>
      <c r="G49" s="44">
        <v>0</v>
      </c>
      <c r="H49" s="44">
        <v>3</v>
      </c>
      <c r="I49" s="44">
        <v>0</v>
      </c>
      <c r="J49" s="44">
        <v>27</v>
      </c>
      <c r="K49" s="44">
        <v>0</v>
      </c>
      <c r="L49" s="44">
        <v>0</v>
      </c>
    </row>
    <row r="50" spans="1:12" x14ac:dyDescent="0.3">
      <c r="A50" s="44" t="s">
        <v>37</v>
      </c>
      <c r="B50" s="44">
        <v>24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24</v>
      </c>
      <c r="K50" s="44">
        <v>0</v>
      </c>
      <c r="L50" s="44">
        <v>0</v>
      </c>
    </row>
    <row r="51" spans="1:12" x14ac:dyDescent="0.3">
      <c r="A51" s="44" t="s">
        <v>38</v>
      </c>
      <c r="B51" s="44">
        <v>535</v>
      </c>
      <c r="C51" s="44">
        <v>0</v>
      </c>
      <c r="D51" s="44">
        <v>76</v>
      </c>
      <c r="E51" s="44">
        <v>0</v>
      </c>
      <c r="F51" s="44">
        <v>442</v>
      </c>
      <c r="G51" s="44">
        <v>0</v>
      </c>
      <c r="H51" s="44">
        <v>0</v>
      </c>
      <c r="I51" s="44">
        <v>0</v>
      </c>
      <c r="J51" s="44">
        <v>17</v>
      </c>
      <c r="K51" s="44">
        <v>0</v>
      </c>
      <c r="L51" s="44">
        <v>0</v>
      </c>
    </row>
    <row r="52" spans="1:12" x14ac:dyDescent="0.3">
      <c r="A52" s="44" t="s">
        <v>39</v>
      </c>
      <c r="B52" s="44">
        <v>134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128</v>
      </c>
      <c r="K52" s="44">
        <v>0</v>
      </c>
      <c r="L52" s="44">
        <v>6</v>
      </c>
    </row>
    <row r="53" spans="1:12" x14ac:dyDescent="0.3">
      <c r="A53" s="44" t="s">
        <v>40</v>
      </c>
      <c r="B53" s="44">
        <v>161</v>
      </c>
      <c r="C53" s="44">
        <v>0</v>
      </c>
      <c r="D53" s="44">
        <v>27</v>
      </c>
      <c r="E53" s="44">
        <v>0</v>
      </c>
      <c r="F53" s="44">
        <v>0</v>
      </c>
      <c r="G53" s="44">
        <v>0</v>
      </c>
      <c r="H53" s="44">
        <v>109</v>
      </c>
      <c r="I53" s="44">
        <v>0</v>
      </c>
      <c r="J53" s="44">
        <v>25</v>
      </c>
      <c r="K53" s="44">
        <v>0</v>
      </c>
      <c r="L53" s="44">
        <v>0</v>
      </c>
    </row>
    <row r="54" spans="1:12" x14ac:dyDescent="0.3">
      <c r="A54" s="44" t="s">
        <v>41</v>
      </c>
      <c r="B54" s="44">
        <v>75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67</v>
      </c>
      <c r="K54" s="44">
        <v>0</v>
      </c>
      <c r="L54" s="44">
        <v>8</v>
      </c>
    </row>
    <row r="55" spans="1:12" x14ac:dyDescent="0.3">
      <c r="A55" s="44" t="s">
        <v>134</v>
      </c>
      <c r="B55" s="44">
        <v>10</v>
      </c>
      <c r="C55" s="44">
        <v>0</v>
      </c>
      <c r="D55" s="44">
        <v>5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5</v>
      </c>
      <c r="K55" s="44">
        <v>0</v>
      </c>
      <c r="L55" s="44">
        <v>0</v>
      </c>
    </row>
    <row r="56" spans="1:12" x14ac:dyDescent="0.3">
      <c r="A56" s="44" t="s">
        <v>42</v>
      </c>
      <c r="B56" s="44">
        <v>142</v>
      </c>
      <c r="C56" s="44">
        <v>60</v>
      </c>
      <c r="D56" s="44">
        <v>59</v>
      </c>
      <c r="E56" s="44">
        <v>0</v>
      </c>
      <c r="F56" s="44">
        <v>0</v>
      </c>
      <c r="G56" s="44">
        <v>0</v>
      </c>
      <c r="H56" s="44">
        <v>18</v>
      </c>
      <c r="I56" s="44">
        <v>0</v>
      </c>
      <c r="J56" s="44">
        <v>5</v>
      </c>
      <c r="K56" s="44">
        <v>0</v>
      </c>
      <c r="L56" s="44">
        <v>0</v>
      </c>
    </row>
    <row r="57" spans="1:12" x14ac:dyDescent="0.3">
      <c r="A57" s="44" t="s">
        <v>136</v>
      </c>
      <c r="B57" s="44">
        <v>97</v>
      </c>
      <c r="C57" s="44">
        <v>31</v>
      </c>
      <c r="D57" s="44">
        <v>44</v>
      </c>
      <c r="E57" s="44">
        <v>0</v>
      </c>
      <c r="F57" s="44">
        <v>0</v>
      </c>
      <c r="G57" s="44">
        <v>0</v>
      </c>
      <c r="H57" s="44">
        <v>14</v>
      </c>
      <c r="I57" s="44">
        <v>0</v>
      </c>
      <c r="J57" s="44">
        <v>8</v>
      </c>
      <c r="K57" s="44">
        <v>0</v>
      </c>
      <c r="L57" s="44">
        <v>0</v>
      </c>
    </row>
    <row r="58" spans="1:12" x14ac:dyDescent="0.3">
      <c r="A58" s="44" t="s">
        <v>119</v>
      </c>
      <c r="B58" s="44">
        <v>107</v>
      </c>
      <c r="C58" s="44">
        <v>0</v>
      </c>
      <c r="D58" s="44">
        <v>74</v>
      </c>
      <c r="E58" s="44">
        <v>25</v>
      </c>
      <c r="F58" s="44">
        <v>0</v>
      </c>
      <c r="G58" s="44">
        <v>0</v>
      </c>
      <c r="H58" s="44">
        <v>0</v>
      </c>
      <c r="I58" s="44">
        <v>0</v>
      </c>
      <c r="J58" s="44">
        <v>8</v>
      </c>
      <c r="K58" s="44">
        <v>0</v>
      </c>
      <c r="L58" s="44">
        <v>0</v>
      </c>
    </row>
    <row r="59" spans="1:12" x14ac:dyDescent="0.3">
      <c r="A59" s="44" t="s">
        <v>120</v>
      </c>
      <c r="B59" s="44">
        <v>127</v>
      </c>
      <c r="C59" s="44">
        <v>0</v>
      </c>
      <c r="D59" s="44">
        <v>99</v>
      </c>
      <c r="E59" s="44">
        <v>4</v>
      </c>
      <c r="F59" s="44">
        <v>0</v>
      </c>
      <c r="G59" s="44">
        <v>0</v>
      </c>
      <c r="H59" s="44">
        <v>0</v>
      </c>
      <c r="I59" s="44">
        <v>0</v>
      </c>
      <c r="J59" s="44">
        <v>24</v>
      </c>
      <c r="K59" s="44">
        <v>0</v>
      </c>
      <c r="L59" s="44">
        <v>0</v>
      </c>
    </row>
    <row r="60" spans="1:12" x14ac:dyDescent="0.3">
      <c r="A60" s="44" t="s">
        <v>43</v>
      </c>
      <c r="B60" s="44">
        <v>147</v>
      </c>
      <c r="C60" s="44">
        <v>5</v>
      </c>
      <c r="D60" s="44">
        <v>137</v>
      </c>
      <c r="E60" s="44">
        <v>0</v>
      </c>
      <c r="F60" s="44">
        <v>0</v>
      </c>
      <c r="G60" s="44">
        <v>0</v>
      </c>
      <c r="H60" s="44">
        <v>5</v>
      </c>
      <c r="I60" s="44">
        <v>0</v>
      </c>
      <c r="J60" s="44">
        <v>0</v>
      </c>
      <c r="K60" s="44">
        <v>0</v>
      </c>
      <c r="L60" s="44">
        <v>0</v>
      </c>
    </row>
    <row r="61" spans="1:12" x14ac:dyDescent="0.3">
      <c r="A61" s="44" t="s">
        <v>118</v>
      </c>
      <c r="B61" s="44">
        <v>90</v>
      </c>
      <c r="C61" s="44">
        <v>0</v>
      </c>
      <c r="D61" s="44">
        <v>52</v>
      </c>
      <c r="E61" s="44">
        <v>25</v>
      </c>
      <c r="F61" s="44">
        <v>0</v>
      </c>
      <c r="G61" s="44">
        <v>0</v>
      </c>
      <c r="H61" s="44">
        <v>5</v>
      </c>
      <c r="I61" s="44">
        <v>0</v>
      </c>
      <c r="J61" s="44">
        <v>8</v>
      </c>
      <c r="K61" s="44">
        <v>0</v>
      </c>
      <c r="L61" s="44">
        <v>0</v>
      </c>
    </row>
    <row r="62" spans="1:12" x14ac:dyDescent="0.3">
      <c r="A62" s="44" t="s">
        <v>117</v>
      </c>
      <c r="B62" s="44">
        <v>41</v>
      </c>
      <c r="C62" s="44">
        <v>0</v>
      </c>
      <c r="D62" s="44">
        <v>37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4</v>
      </c>
      <c r="K62" s="44">
        <v>0</v>
      </c>
      <c r="L62" s="44">
        <v>0</v>
      </c>
    </row>
    <row r="63" spans="1:12" x14ac:dyDescent="0.3">
      <c r="A63" s="44" t="s">
        <v>121</v>
      </c>
      <c r="B63" s="44">
        <v>107</v>
      </c>
      <c r="C63" s="44">
        <v>0</v>
      </c>
      <c r="D63" s="44">
        <v>91</v>
      </c>
      <c r="E63" s="44">
        <v>4</v>
      </c>
      <c r="F63" s="44">
        <v>0</v>
      </c>
      <c r="G63" s="44">
        <v>0</v>
      </c>
      <c r="H63" s="44">
        <v>0</v>
      </c>
      <c r="I63" s="44">
        <v>0</v>
      </c>
      <c r="J63" s="44">
        <v>8</v>
      </c>
      <c r="K63" s="44">
        <v>0</v>
      </c>
      <c r="L63" s="44">
        <v>4</v>
      </c>
    </row>
    <row r="64" spans="1:12" x14ac:dyDescent="0.3">
      <c r="A64" s="44" t="s">
        <v>44</v>
      </c>
      <c r="B64" s="44">
        <v>145</v>
      </c>
      <c r="C64" s="44">
        <v>0</v>
      </c>
      <c r="D64" s="44">
        <v>102</v>
      </c>
      <c r="E64" s="44">
        <v>0</v>
      </c>
      <c r="F64" s="44">
        <v>0</v>
      </c>
      <c r="G64" s="44">
        <v>10</v>
      </c>
      <c r="H64" s="44">
        <v>28</v>
      </c>
      <c r="I64" s="44">
        <v>0</v>
      </c>
      <c r="J64" s="44">
        <v>5</v>
      </c>
      <c r="K64" s="44">
        <v>0</v>
      </c>
      <c r="L64" s="44">
        <v>0</v>
      </c>
    </row>
    <row r="65" spans="1:12" x14ac:dyDescent="0.3">
      <c r="A65" s="44" t="s">
        <v>122</v>
      </c>
      <c r="B65" s="44">
        <v>57</v>
      </c>
      <c r="C65" s="44">
        <v>0</v>
      </c>
      <c r="D65" s="44">
        <v>31</v>
      </c>
      <c r="E65" s="44">
        <v>18</v>
      </c>
      <c r="F65" s="44">
        <v>0</v>
      </c>
      <c r="G65" s="44">
        <v>0</v>
      </c>
      <c r="H65" s="44">
        <v>0</v>
      </c>
      <c r="I65" s="44">
        <v>0</v>
      </c>
      <c r="J65" s="44">
        <v>8</v>
      </c>
      <c r="K65" s="44">
        <v>0</v>
      </c>
      <c r="L65" s="44">
        <v>0</v>
      </c>
    </row>
    <row r="66" spans="1:12" x14ac:dyDescent="0.3">
      <c r="A66" s="44" t="s">
        <v>49</v>
      </c>
      <c r="B66" s="44">
        <v>277</v>
      </c>
      <c r="C66" s="44">
        <v>0</v>
      </c>
      <c r="D66" s="44">
        <v>72</v>
      </c>
      <c r="E66" s="44">
        <v>0</v>
      </c>
      <c r="F66" s="44">
        <v>0</v>
      </c>
      <c r="G66" s="44">
        <v>201</v>
      </c>
      <c r="H66" s="44">
        <v>0</v>
      </c>
      <c r="I66" s="44">
        <v>0</v>
      </c>
      <c r="J66" s="44">
        <v>0</v>
      </c>
      <c r="K66" s="44">
        <v>0</v>
      </c>
      <c r="L66" s="44">
        <v>4</v>
      </c>
    </row>
    <row r="67" spans="1:12" x14ac:dyDescent="0.3">
      <c r="A67" s="44" t="s">
        <v>50</v>
      </c>
      <c r="B67" s="44">
        <v>131</v>
      </c>
      <c r="C67" s="44">
        <v>0</v>
      </c>
      <c r="D67" s="44">
        <v>6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18</v>
      </c>
      <c r="K67" s="44">
        <v>0</v>
      </c>
      <c r="L67" s="44">
        <v>107</v>
      </c>
    </row>
    <row r="68" spans="1:12" x14ac:dyDescent="0.3">
      <c r="A68" s="44" t="s">
        <v>94</v>
      </c>
      <c r="B68" s="44">
        <v>85</v>
      </c>
      <c r="C68" s="44">
        <v>0</v>
      </c>
      <c r="D68" s="44">
        <v>10</v>
      </c>
      <c r="E68" s="44">
        <v>0</v>
      </c>
      <c r="F68" s="44">
        <v>0</v>
      </c>
      <c r="G68" s="44">
        <v>0</v>
      </c>
      <c r="H68" s="44">
        <v>30</v>
      </c>
      <c r="I68" s="44">
        <v>45</v>
      </c>
      <c r="J68" s="44">
        <v>0</v>
      </c>
      <c r="K68" s="44">
        <v>0</v>
      </c>
      <c r="L68" s="44">
        <v>0</v>
      </c>
    </row>
    <row r="69" spans="1:12" x14ac:dyDescent="0.3">
      <c r="A69" s="44" t="s">
        <v>51</v>
      </c>
      <c r="B69" s="44">
        <v>126</v>
      </c>
      <c r="C69" s="44">
        <v>0</v>
      </c>
      <c r="D69" s="44">
        <v>122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4</v>
      </c>
      <c r="K69" s="44">
        <v>0</v>
      </c>
      <c r="L69" s="44">
        <v>0</v>
      </c>
    </row>
    <row r="70" spans="1:12" x14ac:dyDescent="0.3">
      <c r="A70" s="44" t="s">
        <v>138</v>
      </c>
      <c r="B70" s="44">
        <v>465</v>
      </c>
      <c r="C70" s="44">
        <v>0</v>
      </c>
      <c r="D70" s="44">
        <v>163</v>
      </c>
      <c r="E70" s="44">
        <v>0</v>
      </c>
      <c r="F70" s="44">
        <v>296</v>
      </c>
      <c r="G70" s="44">
        <v>0</v>
      </c>
      <c r="H70" s="44">
        <v>0</v>
      </c>
      <c r="I70" s="44">
        <v>0</v>
      </c>
      <c r="J70" s="44">
        <v>6</v>
      </c>
      <c r="K70" s="44">
        <v>0</v>
      </c>
      <c r="L70" s="44">
        <v>0</v>
      </c>
    </row>
    <row r="71" spans="1:12" x14ac:dyDescent="0.3">
      <c r="A71" s="44" t="s">
        <v>137</v>
      </c>
      <c r="B71" s="44">
        <v>281</v>
      </c>
      <c r="C71" s="44">
        <v>232</v>
      </c>
      <c r="D71" s="44">
        <v>45</v>
      </c>
      <c r="E71" s="44">
        <v>0</v>
      </c>
      <c r="F71" s="44">
        <v>0</v>
      </c>
      <c r="G71" s="44">
        <v>0</v>
      </c>
      <c r="H71" s="44">
        <v>4</v>
      </c>
      <c r="I71" s="44">
        <v>0</v>
      </c>
      <c r="J71" s="44">
        <v>0</v>
      </c>
      <c r="K71" s="44">
        <v>0</v>
      </c>
      <c r="L71" s="44">
        <v>0</v>
      </c>
    </row>
    <row r="72" spans="1:12" x14ac:dyDescent="0.3">
      <c r="A72" s="44" t="s">
        <v>52</v>
      </c>
      <c r="B72" s="44">
        <v>401</v>
      </c>
      <c r="C72" s="44">
        <v>0</v>
      </c>
      <c r="D72" s="44">
        <v>103</v>
      </c>
      <c r="E72" s="44">
        <v>0</v>
      </c>
      <c r="F72" s="44">
        <v>0</v>
      </c>
      <c r="G72" s="44">
        <v>9</v>
      </c>
      <c r="H72" s="44">
        <v>249</v>
      </c>
      <c r="I72" s="44">
        <v>0</v>
      </c>
      <c r="J72" s="44">
        <v>40</v>
      </c>
      <c r="K72" s="44">
        <v>0</v>
      </c>
      <c r="L72" s="44">
        <v>0</v>
      </c>
    </row>
    <row r="73" spans="1:12" x14ac:dyDescent="0.3">
      <c r="A73" s="44" t="s">
        <v>53</v>
      </c>
      <c r="B73" s="44">
        <v>223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12</v>
      </c>
      <c r="K73" s="44">
        <v>0</v>
      </c>
      <c r="L73" s="44">
        <v>211</v>
      </c>
    </row>
    <row r="74" spans="1:12" x14ac:dyDescent="0.3">
      <c r="A74" s="44" t="s">
        <v>54</v>
      </c>
      <c r="B74" s="44">
        <v>315</v>
      </c>
      <c r="C74" s="44">
        <v>16</v>
      </c>
      <c r="D74" s="44">
        <v>67</v>
      </c>
      <c r="E74" s="44">
        <v>0</v>
      </c>
      <c r="F74" s="44">
        <v>190</v>
      </c>
      <c r="G74" s="44">
        <v>0</v>
      </c>
      <c r="H74" s="44">
        <v>18</v>
      </c>
      <c r="I74" s="44">
        <v>0</v>
      </c>
      <c r="J74" s="44">
        <v>24</v>
      </c>
      <c r="K74" s="44">
        <v>0</v>
      </c>
      <c r="L74" s="44">
        <v>0</v>
      </c>
    </row>
    <row r="75" spans="1:12" x14ac:dyDescent="0.3">
      <c r="A75" s="44" t="s">
        <v>55</v>
      </c>
      <c r="B75" s="44">
        <v>357</v>
      </c>
      <c r="C75" s="44">
        <v>0</v>
      </c>
      <c r="D75" s="44">
        <v>53</v>
      </c>
      <c r="E75" s="44">
        <v>0</v>
      </c>
      <c r="F75" s="44">
        <v>291</v>
      </c>
      <c r="G75" s="44">
        <v>0</v>
      </c>
      <c r="H75" s="44">
        <v>5</v>
      </c>
      <c r="I75" s="44">
        <v>0</v>
      </c>
      <c r="J75" s="44">
        <v>8</v>
      </c>
      <c r="K75" s="44">
        <v>0</v>
      </c>
      <c r="L75" s="44">
        <v>0</v>
      </c>
    </row>
    <row r="76" spans="1:12" x14ac:dyDescent="0.3">
      <c r="A76" s="44" t="s">
        <v>56</v>
      </c>
      <c r="B76" s="44">
        <v>500</v>
      </c>
      <c r="C76" s="44">
        <v>0</v>
      </c>
      <c r="D76" s="44">
        <v>55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445</v>
      </c>
      <c r="K76" s="44">
        <v>0</v>
      </c>
      <c r="L76" s="44">
        <v>0</v>
      </c>
    </row>
    <row r="77" spans="1:12" x14ac:dyDescent="0.3">
      <c r="A77" s="44" t="s">
        <v>57</v>
      </c>
      <c r="B77" s="44">
        <v>234</v>
      </c>
      <c r="C77" s="44">
        <v>0</v>
      </c>
      <c r="D77" s="44">
        <v>26</v>
      </c>
      <c r="E77" s="44">
        <v>0</v>
      </c>
      <c r="F77" s="44">
        <v>18</v>
      </c>
      <c r="G77" s="44">
        <v>0</v>
      </c>
      <c r="H77" s="44">
        <v>151</v>
      </c>
      <c r="I77" s="44">
        <v>0</v>
      </c>
      <c r="J77" s="44">
        <v>39</v>
      </c>
      <c r="K77" s="44">
        <v>0</v>
      </c>
      <c r="L77" s="44">
        <v>0</v>
      </c>
    </row>
    <row r="78" spans="1:12" x14ac:dyDescent="0.3">
      <c r="A78" s="44" t="s">
        <v>58</v>
      </c>
      <c r="B78" s="44">
        <v>26</v>
      </c>
      <c r="C78" s="44">
        <v>0</v>
      </c>
      <c r="D78" s="44">
        <v>0</v>
      </c>
      <c r="E78" s="44">
        <v>0</v>
      </c>
      <c r="F78" s="44">
        <v>16</v>
      </c>
      <c r="G78" s="44">
        <v>0</v>
      </c>
      <c r="H78" s="44">
        <v>4</v>
      </c>
      <c r="I78" s="44">
        <v>0</v>
      </c>
      <c r="J78" s="44">
        <v>6</v>
      </c>
      <c r="K78" s="44">
        <v>0</v>
      </c>
      <c r="L78" s="44">
        <v>0</v>
      </c>
    </row>
    <row r="79" spans="1:12" x14ac:dyDescent="0.3">
      <c r="A79" s="44" t="s">
        <v>127</v>
      </c>
      <c r="B79" s="44">
        <v>386</v>
      </c>
      <c r="C79" s="44">
        <v>0</v>
      </c>
      <c r="D79" s="44">
        <v>362</v>
      </c>
      <c r="E79" s="44">
        <v>0</v>
      </c>
      <c r="F79" s="44">
        <v>0</v>
      </c>
      <c r="G79" s="44">
        <v>0</v>
      </c>
      <c r="H79" s="44">
        <v>8</v>
      </c>
      <c r="I79" s="44">
        <v>0</v>
      </c>
      <c r="J79" s="44">
        <v>16</v>
      </c>
      <c r="K79" s="44">
        <v>0</v>
      </c>
      <c r="L79" s="44">
        <v>0</v>
      </c>
    </row>
    <row r="80" spans="1:12" x14ac:dyDescent="0.3">
      <c r="A80" s="44" t="s">
        <v>59</v>
      </c>
      <c r="B80" s="44">
        <v>75</v>
      </c>
      <c r="C80" s="44">
        <v>0</v>
      </c>
      <c r="D80" s="44">
        <v>5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70</v>
      </c>
      <c r="K80" s="44">
        <v>0</v>
      </c>
      <c r="L80" s="44">
        <v>0</v>
      </c>
    </row>
    <row r="81" spans="1:12" x14ac:dyDescent="0.3">
      <c r="A81" s="44" t="s">
        <v>60</v>
      </c>
      <c r="B81" s="44">
        <v>123</v>
      </c>
      <c r="C81" s="44">
        <v>0</v>
      </c>
      <c r="D81" s="44">
        <v>91</v>
      </c>
      <c r="E81" s="44">
        <v>0</v>
      </c>
      <c r="F81" s="44">
        <v>0</v>
      </c>
      <c r="G81" s="44">
        <v>0</v>
      </c>
      <c r="H81" s="44">
        <v>14</v>
      </c>
      <c r="I81" s="44">
        <v>0</v>
      </c>
      <c r="J81" s="44">
        <v>18</v>
      </c>
      <c r="K81" s="44">
        <v>0</v>
      </c>
      <c r="L81" s="44">
        <v>0</v>
      </c>
    </row>
    <row r="82" spans="1:12" x14ac:dyDescent="0.3">
      <c r="A82" s="44" t="s">
        <v>61</v>
      </c>
      <c r="B82" s="44">
        <v>93</v>
      </c>
      <c r="C82" s="44">
        <v>0</v>
      </c>
      <c r="D82" s="44">
        <v>16</v>
      </c>
      <c r="E82" s="44">
        <v>0</v>
      </c>
      <c r="F82" s="44">
        <v>66</v>
      </c>
      <c r="G82" s="44">
        <v>0</v>
      </c>
      <c r="H82" s="44">
        <v>0</v>
      </c>
      <c r="I82" s="44">
        <v>0</v>
      </c>
      <c r="J82" s="44">
        <v>11</v>
      </c>
      <c r="K82" s="44">
        <v>0</v>
      </c>
      <c r="L82" s="44">
        <v>0</v>
      </c>
    </row>
    <row r="83" spans="1:12" x14ac:dyDescent="0.3">
      <c r="A83" s="44" t="s">
        <v>62</v>
      </c>
      <c r="B83" s="44">
        <v>292</v>
      </c>
      <c r="C83" s="44">
        <v>0</v>
      </c>
      <c r="D83" s="44">
        <v>7</v>
      </c>
      <c r="E83" s="44">
        <v>0</v>
      </c>
      <c r="F83" s="44">
        <v>4</v>
      </c>
      <c r="G83" s="44">
        <v>0</v>
      </c>
      <c r="H83" s="44">
        <v>0</v>
      </c>
      <c r="I83" s="44">
        <v>0</v>
      </c>
      <c r="J83" s="44">
        <v>281</v>
      </c>
      <c r="K83" s="44">
        <v>0</v>
      </c>
      <c r="L83" s="44">
        <v>0</v>
      </c>
    </row>
    <row r="84" spans="1:12" x14ac:dyDescent="0.3">
      <c r="A84" s="45" t="s">
        <v>63</v>
      </c>
      <c r="B84" s="45">
        <v>223</v>
      </c>
      <c r="C84" s="45">
        <v>0</v>
      </c>
      <c r="D84" s="45">
        <v>9</v>
      </c>
      <c r="E84" s="45">
        <v>0</v>
      </c>
      <c r="F84" s="45">
        <v>0</v>
      </c>
      <c r="G84" s="45">
        <v>188</v>
      </c>
      <c r="H84" s="45">
        <v>14</v>
      </c>
      <c r="I84" s="45">
        <v>0</v>
      </c>
      <c r="J84" s="45">
        <v>12</v>
      </c>
      <c r="K84" s="45">
        <v>0</v>
      </c>
      <c r="L84" s="45">
        <v>0</v>
      </c>
    </row>
    <row r="85" spans="1:12" s="42" customFormat="1" x14ac:dyDescent="0.3">
      <c r="A85" s="3"/>
      <c r="B85" s="3">
        <v>4173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4173</v>
      </c>
      <c r="L85" s="3">
        <v>0</v>
      </c>
    </row>
    <row r="86" spans="1:12" x14ac:dyDescent="0.3">
      <c r="A86" s="46" t="s">
        <v>131</v>
      </c>
      <c r="B86" s="46">
        <v>98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98</v>
      </c>
      <c r="L86" s="46">
        <v>0</v>
      </c>
    </row>
    <row r="87" spans="1:12" x14ac:dyDescent="0.3">
      <c r="A87" s="45" t="s">
        <v>64</v>
      </c>
      <c r="B87" s="45">
        <v>4075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4075</v>
      </c>
      <c r="L87" s="45">
        <v>0</v>
      </c>
    </row>
  </sheetData>
  <sortState ref="A8:L16">
    <sortCondition ref="A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ySplit="1950" topLeftCell="A70" activePane="bottomLeft"/>
      <selection activeCell="B1" sqref="B1"/>
      <selection pane="bottomLeft" activeCell="B87" sqref="B87"/>
    </sheetView>
  </sheetViews>
  <sheetFormatPr baseColWidth="10" defaultColWidth="11.375" defaultRowHeight="16.5" x14ac:dyDescent="0.3"/>
  <cols>
    <col min="1" max="1" width="27.875" style="83" customWidth="1"/>
    <col min="2" max="2" width="13" style="83" customWidth="1"/>
    <col min="3" max="3" width="12.75" style="83" customWidth="1"/>
    <col min="4" max="8" width="11.375" style="83"/>
    <col min="9" max="9" width="13" style="83" customWidth="1"/>
    <col min="10" max="16384" width="11.375" style="83"/>
  </cols>
  <sheetData>
    <row r="1" spans="1:12" s="1" customFormat="1" ht="49.5" customHeight="1" x14ac:dyDescent="0.3">
      <c r="A1" s="34" t="s">
        <v>85</v>
      </c>
      <c r="B1" s="35" t="s">
        <v>0</v>
      </c>
      <c r="C1" s="36" t="s">
        <v>103</v>
      </c>
      <c r="D1" s="36" t="s">
        <v>104</v>
      </c>
      <c r="E1" s="36" t="s">
        <v>105</v>
      </c>
      <c r="F1" s="36" t="s">
        <v>106</v>
      </c>
      <c r="G1" s="36" t="s">
        <v>107</v>
      </c>
      <c r="H1" s="36" t="s">
        <v>108</v>
      </c>
      <c r="I1" s="36" t="s">
        <v>109</v>
      </c>
      <c r="J1" s="36" t="s">
        <v>110</v>
      </c>
      <c r="K1" s="36" t="s">
        <v>111</v>
      </c>
      <c r="L1" s="38" t="s">
        <v>112</v>
      </c>
    </row>
    <row r="2" spans="1:12" x14ac:dyDescent="0.3">
      <c r="A2" s="91" t="s">
        <v>6</v>
      </c>
      <c r="B2" s="91">
        <v>19686</v>
      </c>
      <c r="C2" s="91">
        <v>581</v>
      </c>
      <c r="D2" s="91">
        <v>3502</v>
      </c>
      <c r="E2" s="91">
        <v>164</v>
      </c>
      <c r="F2" s="91">
        <v>3098</v>
      </c>
      <c r="G2" s="91">
        <v>2312</v>
      </c>
      <c r="H2" s="91">
        <v>2278</v>
      </c>
      <c r="I2" s="91">
        <v>159</v>
      </c>
      <c r="J2" s="91">
        <v>2613</v>
      </c>
      <c r="K2" s="91">
        <v>4300</v>
      </c>
      <c r="L2" s="91">
        <v>679</v>
      </c>
    </row>
    <row r="3" spans="1:12" x14ac:dyDescent="0.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3">
      <c r="A4" s="4" t="s">
        <v>79</v>
      </c>
      <c r="B4" s="92">
        <v>8</v>
      </c>
      <c r="C4" s="92">
        <v>0</v>
      </c>
      <c r="D4" s="92">
        <v>0</v>
      </c>
      <c r="E4" s="92">
        <v>0</v>
      </c>
      <c r="F4" s="92">
        <v>0</v>
      </c>
      <c r="G4" s="92">
        <v>0</v>
      </c>
      <c r="H4" s="92">
        <v>0</v>
      </c>
      <c r="I4" s="92">
        <v>0</v>
      </c>
      <c r="J4" s="92">
        <v>8</v>
      </c>
      <c r="K4" s="92">
        <v>0</v>
      </c>
      <c r="L4" s="92">
        <v>0</v>
      </c>
    </row>
    <row r="5" spans="1:12" x14ac:dyDescent="0.3">
      <c r="A5" s="4" t="s">
        <v>172</v>
      </c>
      <c r="B5" s="89">
        <v>43</v>
      </c>
      <c r="C5" s="89">
        <v>0</v>
      </c>
      <c r="D5" s="89">
        <v>43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</row>
    <row r="6" spans="1:12" x14ac:dyDescent="0.3">
      <c r="A6" s="89" t="s">
        <v>202</v>
      </c>
      <c r="B6" s="89">
        <v>5</v>
      </c>
      <c r="C6" s="89">
        <v>0</v>
      </c>
      <c r="D6" s="89">
        <v>5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</row>
    <row r="7" spans="1:12" x14ac:dyDescent="0.3">
      <c r="A7" s="89" t="s">
        <v>205</v>
      </c>
      <c r="B7" s="89">
        <v>5</v>
      </c>
      <c r="C7" s="89">
        <v>0</v>
      </c>
      <c r="D7" s="89">
        <v>5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</row>
    <row r="8" spans="1:12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3">
      <c r="A9" s="89" t="s">
        <v>8</v>
      </c>
      <c r="B9" s="89">
        <v>12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4</v>
      </c>
      <c r="K9" s="89">
        <v>0</v>
      </c>
      <c r="L9" s="89">
        <v>8</v>
      </c>
    </row>
    <row r="10" spans="1:12" x14ac:dyDescent="0.3">
      <c r="A10" s="89" t="s">
        <v>196</v>
      </c>
      <c r="B10" s="89">
        <v>36</v>
      </c>
      <c r="C10" s="89">
        <v>0</v>
      </c>
      <c r="D10" s="89">
        <v>0</v>
      </c>
      <c r="E10" s="89">
        <v>0</v>
      </c>
      <c r="F10" s="89">
        <v>0</v>
      </c>
      <c r="G10" s="89">
        <v>36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2" x14ac:dyDescent="0.3">
      <c r="A11" s="89" t="s">
        <v>197</v>
      </c>
      <c r="B11" s="89">
        <v>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8</v>
      </c>
      <c r="K11" s="89">
        <v>0</v>
      </c>
      <c r="L11" s="89">
        <v>0</v>
      </c>
    </row>
    <row r="12" spans="1:12" x14ac:dyDescent="0.3">
      <c r="A12" s="89" t="s">
        <v>198</v>
      </c>
      <c r="B12" s="89">
        <v>16</v>
      </c>
      <c r="C12" s="89">
        <v>0</v>
      </c>
      <c r="D12" s="89">
        <v>16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2" x14ac:dyDescent="0.3">
      <c r="A13" s="89" t="s">
        <v>199</v>
      </c>
      <c r="B13" s="89">
        <v>40</v>
      </c>
      <c r="C13" s="89">
        <v>0</v>
      </c>
      <c r="D13" s="89">
        <v>40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</row>
    <row r="14" spans="1:12" x14ac:dyDescent="0.3">
      <c r="A14" s="89" t="s">
        <v>200</v>
      </c>
      <c r="B14" s="89">
        <v>29</v>
      </c>
      <c r="C14" s="89">
        <v>21</v>
      </c>
      <c r="D14" s="89">
        <v>8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</row>
    <row r="15" spans="1:12" x14ac:dyDescent="0.3">
      <c r="A15" s="89" t="s">
        <v>203</v>
      </c>
      <c r="B15" s="89">
        <v>9</v>
      </c>
      <c r="C15" s="89">
        <v>0</v>
      </c>
      <c r="D15" s="89">
        <v>0</v>
      </c>
      <c r="E15" s="89">
        <v>0</v>
      </c>
      <c r="F15" s="89">
        <v>6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3</v>
      </c>
    </row>
    <row r="16" spans="1:12" x14ac:dyDescent="0.3">
      <c r="A16" s="89" t="s">
        <v>207</v>
      </c>
      <c r="B16" s="89">
        <v>10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10</v>
      </c>
      <c r="I16" s="89">
        <v>0</v>
      </c>
      <c r="J16" s="89">
        <v>0</v>
      </c>
      <c r="K16" s="89">
        <v>0</v>
      </c>
      <c r="L16" s="89">
        <v>0</v>
      </c>
    </row>
    <row r="17" spans="1:12" x14ac:dyDescent="0.3">
      <c r="A17" s="89" t="s">
        <v>204</v>
      </c>
      <c r="B17" s="89">
        <v>10</v>
      </c>
      <c r="C17" s="89">
        <v>0</v>
      </c>
      <c r="D17" s="89">
        <v>5</v>
      </c>
      <c r="E17" s="89">
        <v>0</v>
      </c>
      <c r="F17" s="89">
        <v>0</v>
      </c>
      <c r="G17" s="89">
        <v>0</v>
      </c>
      <c r="H17" s="89">
        <v>5</v>
      </c>
      <c r="I17" s="89">
        <v>0</v>
      </c>
      <c r="J17" s="89">
        <v>0</v>
      </c>
      <c r="K17" s="89">
        <v>0</v>
      </c>
      <c r="L17" s="89">
        <v>0</v>
      </c>
    </row>
    <row r="18" spans="1:12" x14ac:dyDescent="0.3">
      <c r="A18" s="89" t="s">
        <v>178</v>
      </c>
      <c r="B18" s="89">
        <v>14</v>
      </c>
      <c r="C18" s="89">
        <v>0</v>
      </c>
      <c r="D18" s="89">
        <v>0</v>
      </c>
      <c r="E18" s="89">
        <v>0</v>
      </c>
      <c r="F18" s="89">
        <v>0</v>
      </c>
      <c r="G18" s="89">
        <v>10</v>
      </c>
      <c r="H18" s="89">
        <v>4</v>
      </c>
      <c r="I18" s="89">
        <v>0</v>
      </c>
      <c r="J18" s="89">
        <v>0</v>
      </c>
      <c r="K18" s="89">
        <v>0</v>
      </c>
      <c r="L18" s="89">
        <v>0</v>
      </c>
    </row>
    <row r="19" spans="1:12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x14ac:dyDescent="0.3">
      <c r="A20" s="89" t="s">
        <v>11</v>
      </c>
      <c r="B20" s="89">
        <v>337</v>
      </c>
      <c r="C20" s="89">
        <v>0</v>
      </c>
      <c r="D20" s="89">
        <v>45</v>
      </c>
      <c r="E20" s="89">
        <v>0</v>
      </c>
      <c r="F20" s="89">
        <v>0</v>
      </c>
      <c r="G20" s="89">
        <v>0</v>
      </c>
      <c r="H20" s="89">
        <v>254</v>
      </c>
      <c r="I20" s="89">
        <v>0</v>
      </c>
      <c r="J20" s="89">
        <v>28</v>
      </c>
      <c r="K20" s="89">
        <v>0</v>
      </c>
      <c r="L20" s="89">
        <v>10</v>
      </c>
    </row>
    <row r="21" spans="1:12" x14ac:dyDescent="0.3">
      <c r="A21" s="89" t="s">
        <v>213</v>
      </c>
      <c r="B21" s="89">
        <v>114</v>
      </c>
      <c r="C21" s="89">
        <v>0</v>
      </c>
      <c r="D21" s="89">
        <v>15</v>
      </c>
      <c r="E21" s="89">
        <v>0</v>
      </c>
      <c r="F21" s="89">
        <v>0</v>
      </c>
      <c r="G21" s="89">
        <v>0</v>
      </c>
      <c r="H21" s="89">
        <v>84</v>
      </c>
      <c r="I21" s="89">
        <v>0</v>
      </c>
      <c r="J21" s="89">
        <v>15</v>
      </c>
      <c r="K21" s="89">
        <v>0</v>
      </c>
      <c r="L21" s="89">
        <v>0</v>
      </c>
    </row>
    <row r="22" spans="1:12" x14ac:dyDescent="0.3">
      <c r="A22" s="89" t="s">
        <v>13</v>
      </c>
      <c r="B22" s="89">
        <v>225</v>
      </c>
      <c r="C22" s="89">
        <v>0</v>
      </c>
      <c r="D22" s="89">
        <v>40</v>
      </c>
      <c r="E22" s="89">
        <v>0</v>
      </c>
      <c r="F22" s="89">
        <v>0</v>
      </c>
      <c r="G22" s="89">
        <v>0</v>
      </c>
      <c r="H22" s="89">
        <v>163</v>
      </c>
      <c r="I22" s="89">
        <v>0</v>
      </c>
      <c r="J22" s="89">
        <v>18</v>
      </c>
      <c r="K22" s="89">
        <v>0</v>
      </c>
      <c r="L22" s="89">
        <v>4</v>
      </c>
    </row>
    <row r="23" spans="1:12" x14ac:dyDescent="0.3">
      <c r="A23" s="89" t="s">
        <v>133</v>
      </c>
      <c r="B23" s="89">
        <v>80</v>
      </c>
      <c r="C23" s="89">
        <v>0</v>
      </c>
      <c r="D23" s="89">
        <v>10</v>
      </c>
      <c r="E23" s="89">
        <v>0</v>
      </c>
      <c r="F23" s="89">
        <v>0</v>
      </c>
      <c r="G23" s="89">
        <v>0</v>
      </c>
      <c r="H23" s="89">
        <v>30</v>
      </c>
      <c r="I23" s="89">
        <v>25</v>
      </c>
      <c r="J23" s="89">
        <v>15</v>
      </c>
      <c r="K23" s="89">
        <v>0</v>
      </c>
      <c r="L23" s="89">
        <v>0</v>
      </c>
    </row>
    <row r="24" spans="1:12" x14ac:dyDescent="0.3">
      <c r="A24" s="89" t="s">
        <v>14</v>
      </c>
      <c r="B24" s="89">
        <v>131</v>
      </c>
      <c r="C24" s="89">
        <v>22</v>
      </c>
      <c r="D24" s="89">
        <v>28</v>
      </c>
      <c r="E24" s="89">
        <v>0</v>
      </c>
      <c r="F24" s="89">
        <v>0</v>
      </c>
      <c r="G24" s="89">
        <v>0</v>
      </c>
      <c r="H24" s="89">
        <v>28</v>
      </c>
      <c r="I24" s="89">
        <v>45</v>
      </c>
      <c r="J24" s="89">
        <v>8</v>
      </c>
      <c r="K24" s="89">
        <v>0</v>
      </c>
      <c r="L24" s="89">
        <v>0</v>
      </c>
    </row>
    <row r="25" spans="1:12" x14ac:dyDescent="0.3">
      <c r="A25" s="89" t="s">
        <v>15</v>
      </c>
      <c r="B25" s="89">
        <v>327</v>
      </c>
      <c r="C25" s="89">
        <v>0</v>
      </c>
      <c r="D25" s="89">
        <v>313</v>
      </c>
      <c r="E25" s="89">
        <v>0</v>
      </c>
      <c r="F25" s="89">
        <v>0</v>
      </c>
      <c r="G25" s="89">
        <v>0</v>
      </c>
      <c r="H25" s="89">
        <v>7</v>
      </c>
      <c r="I25" s="89">
        <v>0</v>
      </c>
      <c r="J25" s="89">
        <v>3</v>
      </c>
      <c r="K25" s="89">
        <v>0</v>
      </c>
      <c r="L25" s="89">
        <v>4</v>
      </c>
    </row>
    <row r="26" spans="1:12" x14ac:dyDescent="0.3">
      <c r="A26" s="89" t="s">
        <v>16</v>
      </c>
      <c r="B26" s="89">
        <v>548</v>
      </c>
      <c r="C26" s="89">
        <v>0</v>
      </c>
      <c r="D26" s="89">
        <v>0</v>
      </c>
      <c r="E26" s="89">
        <v>0</v>
      </c>
      <c r="F26" s="89">
        <v>0</v>
      </c>
      <c r="G26" s="89">
        <v>535</v>
      </c>
      <c r="H26" s="89">
        <v>10</v>
      </c>
      <c r="I26" s="89">
        <v>0</v>
      </c>
      <c r="J26" s="89">
        <v>0</v>
      </c>
      <c r="K26" s="89">
        <v>0</v>
      </c>
      <c r="L26" s="89">
        <v>3</v>
      </c>
    </row>
    <row r="27" spans="1:12" x14ac:dyDescent="0.3">
      <c r="A27" s="89" t="s">
        <v>114</v>
      </c>
      <c r="B27" s="89">
        <v>48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4</v>
      </c>
      <c r="K27" s="89">
        <v>0</v>
      </c>
      <c r="L27" s="89">
        <v>44</v>
      </c>
    </row>
    <row r="28" spans="1:12" x14ac:dyDescent="0.3">
      <c r="A28" s="89" t="s">
        <v>17</v>
      </c>
      <c r="B28" s="89">
        <v>134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13</v>
      </c>
      <c r="K28" s="89">
        <v>0</v>
      </c>
      <c r="L28" s="89">
        <v>121</v>
      </c>
    </row>
    <row r="29" spans="1:12" x14ac:dyDescent="0.3">
      <c r="A29" s="89" t="s">
        <v>154</v>
      </c>
      <c r="B29" s="89">
        <v>127</v>
      </c>
      <c r="C29" s="89">
        <v>0</v>
      </c>
      <c r="D29" s="89">
        <v>15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112</v>
      </c>
      <c r="K29" s="89">
        <v>0</v>
      </c>
      <c r="L29" s="89">
        <v>0</v>
      </c>
    </row>
    <row r="30" spans="1:12" x14ac:dyDescent="0.3">
      <c r="A30" s="89" t="s">
        <v>19</v>
      </c>
      <c r="B30" s="89">
        <v>118</v>
      </c>
      <c r="C30" s="89">
        <v>0</v>
      </c>
      <c r="D30" s="89">
        <v>118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</row>
    <row r="31" spans="1:12" x14ac:dyDescent="0.3">
      <c r="A31" s="89" t="s">
        <v>20</v>
      </c>
      <c r="B31" s="89">
        <v>131</v>
      </c>
      <c r="C31" s="89">
        <v>0</v>
      </c>
      <c r="D31" s="89">
        <v>125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6</v>
      </c>
      <c r="K31" s="89">
        <v>0</v>
      </c>
      <c r="L31" s="89">
        <v>0</v>
      </c>
    </row>
    <row r="32" spans="1:12" x14ac:dyDescent="0.3">
      <c r="A32" s="89" t="s">
        <v>21</v>
      </c>
      <c r="B32" s="89">
        <v>125</v>
      </c>
      <c r="C32" s="89">
        <v>0</v>
      </c>
      <c r="D32" s="89">
        <v>5</v>
      </c>
      <c r="E32" s="89">
        <v>0</v>
      </c>
      <c r="F32" s="89">
        <v>0</v>
      </c>
      <c r="G32" s="89">
        <v>8</v>
      </c>
      <c r="H32" s="89">
        <v>8</v>
      </c>
      <c r="I32" s="89">
        <v>0</v>
      </c>
      <c r="J32" s="89">
        <v>44</v>
      </c>
      <c r="K32" s="89">
        <v>0</v>
      </c>
      <c r="L32" s="89">
        <v>60</v>
      </c>
    </row>
    <row r="33" spans="1:12" x14ac:dyDescent="0.3">
      <c r="A33" s="89" t="s">
        <v>22</v>
      </c>
      <c r="B33" s="89">
        <v>120</v>
      </c>
      <c r="C33" s="89">
        <v>5</v>
      </c>
      <c r="D33" s="89">
        <v>111</v>
      </c>
      <c r="E33" s="89">
        <v>0</v>
      </c>
      <c r="F33" s="89">
        <v>0</v>
      </c>
      <c r="G33" s="89">
        <v>0</v>
      </c>
      <c r="H33" s="89">
        <v>4</v>
      </c>
      <c r="I33" s="89">
        <v>0</v>
      </c>
      <c r="J33" s="89">
        <v>0</v>
      </c>
      <c r="K33" s="89">
        <v>0</v>
      </c>
      <c r="L33" s="89">
        <v>0</v>
      </c>
    </row>
    <row r="34" spans="1:12" x14ac:dyDescent="0.3">
      <c r="A34" s="89" t="s">
        <v>23</v>
      </c>
      <c r="B34" s="89">
        <v>117</v>
      </c>
      <c r="C34" s="89">
        <v>0</v>
      </c>
      <c r="D34" s="89">
        <v>13</v>
      </c>
      <c r="E34" s="89">
        <v>0</v>
      </c>
      <c r="F34" s="89">
        <v>0</v>
      </c>
      <c r="G34" s="89">
        <v>0</v>
      </c>
      <c r="H34" s="89">
        <v>18</v>
      </c>
      <c r="I34" s="89">
        <v>0</v>
      </c>
      <c r="J34" s="89">
        <v>86</v>
      </c>
      <c r="K34" s="89">
        <v>0</v>
      </c>
      <c r="L34" s="89">
        <v>0</v>
      </c>
    </row>
    <row r="35" spans="1:12" x14ac:dyDescent="0.3">
      <c r="A35" s="89" t="s">
        <v>24</v>
      </c>
      <c r="B35" s="89">
        <v>96</v>
      </c>
      <c r="C35" s="89">
        <v>0</v>
      </c>
      <c r="D35" s="89">
        <v>15</v>
      </c>
      <c r="E35" s="89">
        <v>0</v>
      </c>
      <c r="F35" s="89">
        <v>0</v>
      </c>
      <c r="G35" s="89">
        <v>0</v>
      </c>
      <c r="H35" s="89">
        <v>35</v>
      </c>
      <c r="I35" s="89">
        <v>29</v>
      </c>
      <c r="J35" s="89">
        <v>17</v>
      </c>
      <c r="K35" s="89">
        <v>0</v>
      </c>
      <c r="L35" s="89">
        <v>0</v>
      </c>
    </row>
    <row r="36" spans="1:12" x14ac:dyDescent="0.3">
      <c r="A36" s="89" t="s">
        <v>156</v>
      </c>
      <c r="B36" s="89">
        <v>134</v>
      </c>
      <c r="C36" s="89">
        <v>0</v>
      </c>
      <c r="D36" s="89">
        <v>20</v>
      </c>
      <c r="E36" s="89">
        <v>0</v>
      </c>
      <c r="F36" s="89">
        <v>0</v>
      </c>
      <c r="G36" s="89">
        <v>0</v>
      </c>
      <c r="H36" s="89">
        <v>104</v>
      </c>
      <c r="I36" s="89">
        <v>0</v>
      </c>
      <c r="J36" s="89">
        <v>10</v>
      </c>
      <c r="K36" s="89">
        <v>0</v>
      </c>
      <c r="L36" s="89">
        <v>0</v>
      </c>
    </row>
    <row r="37" spans="1:12" x14ac:dyDescent="0.3">
      <c r="A37" s="89" t="s">
        <v>201</v>
      </c>
      <c r="B37" s="89">
        <v>127</v>
      </c>
      <c r="C37" s="89">
        <v>0</v>
      </c>
      <c r="D37" s="89">
        <v>127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</row>
    <row r="38" spans="1:12" x14ac:dyDescent="0.3">
      <c r="A38" s="89" t="s">
        <v>26</v>
      </c>
      <c r="B38" s="89">
        <v>147</v>
      </c>
      <c r="C38" s="89">
        <v>0</v>
      </c>
      <c r="D38" s="89">
        <v>5</v>
      </c>
      <c r="E38" s="89">
        <v>0</v>
      </c>
      <c r="F38" s="89">
        <v>0</v>
      </c>
      <c r="G38" s="89">
        <v>0</v>
      </c>
      <c r="H38" s="89">
        <v>10</v>
      </c>
      <c r="I38" s="89">
        <v>0</v>
      </c>
      <c r="J38" s="89">
        <v>132</v>
      </c>
      <c r="K38" s="89">
        <v>0</v>
      </c>
      <c r="L38" s="89">
        <v>0</v>
      </c>
    </row>
    <row r="39" spans="1:12" x14ac:dyDescent="0.3">
      <c r="A39" s="89" t="s">
        <v>157</v>
      </c>
      <c r="B39" s="89">
        <v>167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4</v>
      </c>
      <c r="I39" s="89">
        <v>0</v>
      </c>
      <c r="J39" s="89">
        <v>159</v>
      </c>
      <c r="K39" s="89">
        <v>0</v>
      </c>
      <c r="L39" s="89">
        <v>4</v>
      </c>
    </row>
    <row r="40" spans="1:12" x14ac:dyDescent="0.3">
      <c r="A40" s="89" t="s">
        <v>27</v>
      </c>
      <c r="B40" s="89">
        <v>416</v>
      </c>
      <c r="C40" s="89">
        <v>0</v>
      </c>
      <c r="D40" s="89">
        <v>48</v>
      </c>
      <c r="E40" s="89">
        <v>0</v>
      </c>
      <c r="F40" s="89">
        <v>0</v>
      </c>
      <c r="G40" s="89">
        <v>0</v>
      </c>
      <c r="H40" s="89">
        <v>292</v>
      </c>
      <c r="I40" s="89">
        <v>0</v>
      </c>
      <c r="J40" s="89">
        <v>76</v>
      </c>
      <c r="K40" s="89">
        <v>0</v>
      </c>
      <c r="L40" s="89">
        <v>0</v>
      </c>
    </row>
    <row r="41" spans="1:12" x14ac:dyDescent="0.3">
      <c r="A41" s="89" t="s">
        <v>28</v>
      </c>
      <c r="B41" s="89">
        <v>214</v>
      </c>
      <c r="C41" s="89">
        <v>0</v>
      </c>
      <c r="D41" s="89">
        <v>17</v>
      </c>
      <c r="E41" s="89">
        <v>0</v>
      </c>
      <c r="F41" s="89">
        <v>165</v>
      </c>
      <c r="G41" s="89">
        <v>0</v>
      </c>
      <c r="H41" s="89">
        <v>11</v>
      </c>
      <c r="I41" s="89">
        <v>0</v>
      </c>
      <c r="J41" s="89">
        <v>21</v>
      </c>
      <c r="K41" s="89">
        <v>0</v>
      </c>
      <c r="L41" s="89">
        <v>0</v>
      </c>
    </row>
    <row r="42" spans="1:12" x14ac:dyDescent="0.3">
      <c r="A42" s="89" t="s">
        <v>29</v>
      </c>
      <c r="B42" s="89">
        <v>336</v>
      </c>
      <c r="C42" s="89">
        <v>0</v>
      </c>
      <c r="D42" s="89">
        <v>0</v>
      </c>
      <c r="E42" s="89">
        <v>0</v>
      </c>
      <c r="F42" s="89">
        <v>8</v>
      </c>
      <c r="G42" s="89">
        <v>0</v>
      </c>
      <c r="H42" s="89">
        <v>0</v>
      </c>
      <c r="I42" s="89">
        <v>0</v>
      </c>
      <c r="J42" s="89">
        <v>328</v>
      </c>
      <c r="K42" s="89">
        <v>0</v>
      </c>
      <c r="L42" s="89">
        <v>0</v>
      </c>
    </row>
    <row r="43" spans="1:12" x14ac:dyDescent="0.3">
      <c r="A43" s="89" t="s">
        <v>30</v>
      </c>
      <c r="B43" s="89">
        <v>178</v>
      </c>
      <c r="C43" s="89">
        <v>0</v>
      </c>
      <c r="D43" s="89">
        <v>0</v>
      </c>
      <c r="E43" s="89">
        <v>0</v>
      </c>
      <c r="F43" s="89">
        <v>0</v>
      </c>
      <c r="G43" s="89">
        <v>178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</row>
    <row r="44" spans="1:12" x14ac:dyDescent="0.3">
      <c r="A44" s="89" t="s">
        <v>31</v>
      </c>
      <c r="B44" s="89">
        <v>418</v>
      </c>
      <c r="C44" s="89">
        <v>0</v>
      </c>
      <c r="D44" s="89">
        <v>0</v>
      </c>
      <c r="E44" s="89">
        <v>0</v>
      </c>
      <c r="F44" s="89">
        <v>0</v>
      </c>
      <c r="G44" s="89">
        <v>388</v>
      </c>
      <c r="H44" s="89">
        <v>22</v>
      </c>
      <c r="I44" s="89">
        <v>0</v>
      </c>
      <c r="J44" s="89">
        <v>8</v>
      </c>
      <c r="K44" s="89">
        <v>0</v>
      </c>
      <c r="L44" s="89">
        <v>0</v>
      </c>
    </row>
    <row r="45" spans="1:12" x14ac:dyDescent="0.3">
      <c r="A45" s="89" t="s">
        <v>32</v>
      </c>
      <c r="B45" s="89">
        <v>413</v>
      </c>
      <c r="C45" s="89">
        <v>0</v>
      </c>
      <c r="D45" s="89">
        <v>8</v>
      </c>
      <c r="E45" s="89">
        <v>0</v>
      </c>
      <c r="F45" s="89">
        <v>0</v>
      </c>
      <c r="G45" s="89">
        <v>359</v>
      </c>
      <c r="H45" s="89">
        <v>18</v>
      </c>
      <c r="I45" s="89">
        <v>0</v>
      </c>
      <c r="J45" s="89">
        <v>20</v>
      </c>
      <c r="K45" s="89">
        <v>0</v>
      </c>
      <c r="L45" s="89">
        <v>8</v>
      </c>
    </row>
    <row r="46" spans="1:12" x14ac:dyDescent="0.3">
      <c r="A46" s="89" t="s">
        <v>33</v>
      </c>
      <c r="B46" s="89">
        <v>366</v>
      </c>
      <c r="C46" s="89">
        <v>0</v>
      </c>
      <c r="D46" s="89">
        <v>11</v>
      </c>
      <c r="E46" s="89">
        <v>0</v>
      </c>
      <c r="F46" s="89">
        <v>0</v>
      </c>
      <c r="G46" s="89">
        <v>330</v>
      </c>
      <c r="H46" s="89">
        <v>18</v>
      </c>
      <c r="I46" s="89">
        <v>0</v>
      </c>
      <c r="J46" s="89">
        <v>7</v>
      </c>
      <c r="K46" s="89">
        <v>0</v>
      </c>
      <c r="L46" s="89">
        <v>0</v>
      </c>
    </row>
    <row r="47" spans="1:12" x14ac:dyDescent="0.3">
      <c r="A47" s="89" t="s">
        <v>208</v>
      </c>
      <c r="B47" s="89">
        <v>118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118</v>
      </c>
      <c r="K47" s="89">
        <v>0</v>
      </c>
      <c r="L47" s="89">
        <v>0</v>
      </c>
    </row>
    <row r="48" spans="1:12" x14ac:dyDescent="0.3">
      <c r="A48" s="89" t="s">
        <v>214</v>
      </c>
      <c r="B48" s="89">
        <v>88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77</v>
      </c>
      <c r="K48" s="89">
        <v>0</v>
      </c>
      <c r="L48" s="89">
        <v>11</v>
      </c>
    </row>
    <row r="49" spans="1:12" x14ac:dyDescent="0.3">
      <c r="A49" s="89" t="s">
        <v>34</v>
      </c>
      <c r="B49" s="89">
        <v>109</v>
      </c>
      <c r="C49" s="89">
        <v>0</v>
      </c>
      <c r="D49" s="89">
        <v>22</v>
      </c>
      <c r="E49" s="89">
        <v>0</v>
      </c>
      <c r="F49" s="89">
        <v>0</v>
      </c>
      <c r="G49" s="89">
        <v>0</v>
      </c>
      <c r="H49" s="89">
        <v>82</v>
      </c>
      <c r="I49" s="89">
        <v>0</v>
      </c>
      <c r="J49" s="89">
        <v>5</v>
      </c>
      <c r="K49" s="89">
        <v>0</v>
      </c>
      <c r="L49" s="89">
        <v>0</v>
      </c>
    </row>
    <row r="50" spans="1:12" x14ac:dyDescent="0.3">
      <c r="A50" s="89" t="s">
        <v>36</v>
      </c>
      <c r="B50" s="89">
        <v>873</v>
      </c>
      <c r="C50" s="89">
        <v>0</v>
      </c>
      <c r="D50" s="89">
        <v>87</v>
      </c>
      <c r="E50" s="89">
        <v>0</v>
      </c>
      <c r="F50" s="89">
        <v>750</v>
      </c>
      <c r="G50" s="89">
        <v>0</v>
      </c>
      <c r="H50" s="89">
        <v>6</v>
      </c>
      <c r="I50" s="89">
        <v>0</v>
      </c>
      <c r="J50" s="89">
        <v>30</v>
      </c>
      <c r="K50" s="89">
        <v>0</v>
      </c>
      <c r="L50" s="89">
        <v>0</v>
      </c>
    </row>
    <row r="51" spans="1:12" x14ac:dyDescent="0.3">
      <c r="A51" s="89" t="s">
        <v>37</v>
      </c>
      <c r="B51" s="89">
        <v>5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5</v>
      </c>
      <c r="K51" s="89">
        <v>0</v>
      </c>
      <c r="L51" s="89">
        <v>0</v>
      </c>
    </row>
    <row r="52" spans="1:12" x14ac:dyDescent="0.3">
      <c r="A52" s="89" t="s">
        <v>38</v>
      </c>
      <c r="B52" s="89">
        <v>1137</v>
      </c>
      <c r="C52" s="89">
        <v>0</v>
      </c>
      <c r="D52" s="89">
        <v>91</v>
      </c>
      <c r="E52" s="89">
        <v>0</v>
      </c>
      <c r="F52" s="89">
        <v>1036</v>
      </c>
      <c r="G52" s="89">
        <v>0</v>
      </c>
      <c r="H52" s="89">
        <v>0</v>
      </c>
      <c r="I52" s="89">
        <v>0</v>
      </c>
      <c r="J52" s="89">
        <v>10</v>
      </c>
      <c r="K52" s="89">
        <v>0</v>
      </c>
      <c r="L52" s="89">
        <v>0</v>
      </c>
    </row>
    <row r="53" spans="1:12" x14ac:dyDescent="0.3">
      <c r="A53" s="89" t="s">
        <v>39</v>
      </c>
      <c r="B53" s="89">
        <v>106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106</v>
      </c>
      <c r="K53" s="89">
        <v>0</v>
      </c>
      <c r="L53" s="89">
        <v>0</v>
      </c>
    </row>
    <row r="54" spans="1:12" x14ac:dyDescent="0.3">
      <c r="A54" s="89" t="s">
        <v>40</v>
      </c>
      <c r="B54" s="89">
        <v>172</v>
      </c>
      <c r="C54" s="89">
        <v>0</v>
      </c>
      <c r="D54" s="89">
        <v>22</v>
      </c>
      <c r="E54" s="89">
        <v>0</v>
      </c>
      <c r="F54" s="89">
        <v>0</v>
      </c>
      <c r="G54" s="89">
        <v>0</v>
      </c>
      <c r="H54" s="89">
        <v>136</v>
      </c>
      <c r="I54" s="89">
        <v>0</v>
      </c>
      <c r="J54" s="89">
        <v>14</v>
      </c>
      <c r="K54" s="89">
        <v>0</v>
      </c>
      <c r="L54" s="89">
        <v>0</v>
      </c>
    </row>
    <row r="55" spans="1:12" x14ac:dyDescent="0.3">
      <c r="A55" s="89" t="s">
        <v>41</v>
      </c>
      <c r="B55" s="89">
        <v>99</v>
      </c>
      <c r="C55" s="89">
        <v>0</v>
      </c>
      <c r="D55" s="89">
        <v>5</v>
      </c>
      <c r="E55" s="89">
        <v>0</v>
      </c>
      <c r="F55" s="89">
        <v>0</v>
      </c>
      <c r="G55" s="89">
        <v>0</v>
      </c>
      <c r="H55" s="89">
        <v>4</v>
      </c>
      <c r="I55" s="89">
        <v>0</v>
      </c>
      <c r="J55" s="89">
        <v>86</v>
      </c>
      <c r="K55" s="89">
        <v>0</v>
      </c>
      <c r="L55" s="89">
        <v>4</v>
      </c>
    </row>
    <row r="56" spans="1:12" x14ac:dyDescent="0.3">
      <c r="A56" s="89" t="s">
        <v>134</v>
      </c>
      <c r="B56" s="89">
        <v>20</v>
      </c>
      <c r="C56" s="89">
        <v>0</v>
      </c>
      <c r="D56" s="89">
        <v>10</v>
      </c>
      <c r="E56" s="89">
        <v>0</v>
      </c>
      <c r="F56" s="89">
        <v>0</v>
      </c>
      <c r="G56" s="89">
        <v>0</v>
      </c>
      <c r="H56" s="89">
        <v>5</v>
      </c>
      <c r="I56" s="89">
        <v>0</v>
      </c>
      <c r="J56" s="89">
        <v>5</v>
      </c>
      <c r="K56" s="89">
        <v>0</v>
      </c>
      <c r="L56" s="89">
        <v>0</v>
      </c>
    </row>
    <row r="57" spans="1:12" x14ac:dyDescent="0.3">
      <c r="A57" s="89" t="s">
        <v>42</v>
      </c>
      <c r="B57" s="89">
        <v>153</v>
      </c>
      <c r="C57" s="89">
        <v>94</v>
      </c>
      <c r="D57" s="89">
        <v>38</v>
      </c>
      <c r="E57" s="89">
        <v>0</v>
      </c>
      <c r="F57" s="89">
        <v>0</v>
      </c>
      <c r="G57" s="89">
        <v>5</v>
      </c>
      <c r="H57" s="89">
        <v>10</v>
      </c>
      <c r="I57" s="89">
        <v>0</v>
      </c>
      <c r="J57" s="89">
        <v>6</v>
      </c>
      <c r="K57" s="89">
        <v>0</v>
      </c>
      <c r="L57" s="89">
        <v>0</v>
      </c>
    </row>
    <row r="58" spans="1:12" x14ac:dyDescent="0.3">
      <c r="A58" s="89" t="s">
        <v>119</v>
      </c>
      <c r="B58" s="89">
        <v>138</v>
      </c>
      <c r="C58" s="89">
        <v>0</v>
      </c>
      <c r="D58" s="89">
        <v>83</v>
      </c>
      <c r="E58" s="89">
        <v>38</v>
      </c>
      <c r="F58" s="89">
        <v>0</v>
      </c>
      <c r="G58" s="89">
        <v>0</v>
      </c>
      <c r="H58" s="89">
        <v>5</v>
      </c>
      <c r="I58" s="89">
        <v>0</v>
      </c>
      <c r="J58" s="89">
        <v>8</v>
      </c>
      <c r="K58" s="89">
        <v>0</v>
      </c>
      <c r="L58" s="89">
        <v>4</v>
      </c>
    </row>
    <row r="59" spans="1:12" x14ac:dyDescent="0.3">
      <c r="A59" s="89" t="s">
        <v>43</v>
      </c>
      <c r="B59" s="89">
        <v>146</v>
      </c>
      <c r="C59" s="89">
        <v>10</v>
      </c>
      <c r="D59" s="89">
        <v>131</v>
      </c>
      <c r="E59" s="89">
        <v>0</v>
      </c>
      <c r="F59" s="89">
        <v>0</v>
      </c>
      <c r="G59" s="89">
        <v>0</v>
      </c>
      <c r="H59" s="89">
        <v>5</v>
      </c>
      <c r="I59" s="89">
        <v>0</v>
      </c>
      <c r="J59" s="89">
        <v>0</v>
      </c>
      <c r="K59" s="89">
        <v>0</v>
      </c>
      <c r="L59" s="89">
        <v>0</v>
      </c>
    </row>
    <row r="60" spans="1:12" x14ac:dyDescent="0.3">
      <c r="A60" s="89" t="s">
        <v>211</v>
      </c>
      <c r="B60" s="89">
        <v>136</v>
      </c>
      <c r="C60" s="89">
        <v>0</v>
      </c>
      <c r="D60" s="89">
        <v>104</v>
      </c>
      <c r="E60" s="89">
        <v>20</v>
      </c>
      <c r="F60" s="89">
        <v>0</v>
      </c>
      <c r="G60" s="89">
        <v>0</v>
      </c>
      <c r="H60" s="89">
        <v>4</v>
      </c>
      <c r="I60" s="89">
        <v>0</v>
      </c>
      <c r="J60" s="89">
        <v>0</v>
      </c>
      <c r="K60" s="89">
        <v>0</v>
      </c>
      <c r="L60" s="89">
        <v>8</v>
      </c>
    </row>
    <row r="61" spans="1:12" x14ac:dyDescent="0.3">
      <c r="A61" s="89" t="s">
        <v>210</v>
      </c>
      <c r="B61" s="89">
        <v>85</v>
      </c>
      <c r="C61" s="89">
        <v>0</v>
      </c>
      <c r="D61" s="89">
        <v>40</v>
      </c>
      <c r="E61" s="89">
        <v>30</v>
      </c>
      <c r="F61" s="89">
        <v>0</v>
      </c>
      <c r="G61" s="89">
        <v>0</v>
      </c>
      <c r="H61" s="89">
        <v>15</v>
      </c>
      <c r="I61" s="89">
        <v>0</v>
      </c>
      <c r="J61" s="89">
        <v>0</v>
      </c>
      <c r="K61" s="89">
        <v>0</v>
      </c>
      <c r="L61" s="89">
        <v>0</v>
      </c>
    </row>
    <row r="62" spans="1:12" x14ac:dyDescent="0.3">
      <c r="A62" s="89" t="s">
        <v>209</v>
      </c>
      <c r="B62" s="89">
        <v>63</v>
      </c>
      <c r="C62" s="89">
        <v>0</v>
      </c>
      <c r="D62" s="89">
        <v>59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4</v>
      </c>
      <c r="K62" s="89">
        <v>0</v>
      </c>
      <c r="L62" s="89">
        <v>0</v>
      </c>
    </row>
    <row r="63" spans="1:12" x14ac:dyDescent="0.3">
      <c r="A63" s="89" t="s">
        <v>212</v>
      </c>
      <c r="B63" s="89">
        <v>70</v>
      </c>
      <c r="C63" s="89">
        <v>0</v>
      </c>
      <c r="D63" s="89">
        <v>42</v>
      </c>
      <c r="E63" s="89">
        <v>28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</row>
    <row r="64" spans="1:12" x14ac:dyDescent="0.3">
      <c r="A64" s="89" t="s">
        <v>121</v>
      </c>
      <c r="B64" s="89">
        <v>139</v>
      </c>
      <c r="C64" s="89">
        <v>0</v>
      </c>
      <c r="D64" s="89">
        <v>97</v>
      </c>
      <c r="E64" s="89">
        <v>38</v>
      </c>
      <c r="F64" s="89">
        <v>0</v>
      </c>
      <c r="G64" s="89">
        <v>0</v>
      </c>
      <c r="H64" s="89">
        <v>4</v>
      </c>
      <c r="I64" s="89">
        <v>0</v>
      </c>
      <c r="J64" s="89">
        <v>0</v>
      </c>
      <c r="K64" s="89">
        <v>0</v>
      </c>
      <c r="L64" s="89">
        <v>0</v>
      </c>
    </row>
    <row r="65" spans="1:12" x14ac:dyDescent="0.3">
      <c r="A65" s="89" t="s">
        <v>163</v>
      </c>
      <c r="B65" s="89">
        <v>131</v>
      </c>
      <c r="C65" s="89">
        <v>0</v>
      </c>
      <c r="D65" s="89">
        <v>90</v>
      </c>
      <c r="E65" s="89">
        <v>0</v>
      </c>
      <c r="F65" s="89">
        <v>0</v>
      </c>
      <c r="G65" s="89">
        <v>12</v>
      </c>
      <c r="H65" s="89">
        <v>24</v>
      </c>
      <c r="I65" s="89">
        <v>0</v>
      </c>
      <c r="J65" s="89">
        <v>5</v>
      </c>
      <c r="K65" s="89">
        <v>0</v>
      </c>
      <c r="L65" s="89">
        <v>0</v>
      </c>
    </row>
    <row r="66" spans="1:12" x14ac:dyDescent="0.3">
      <c r="A66" s="89" t="s">
        <v>45</v>
      </c>
      <c r="B66" s="89">
        <v>129</v>
      </c>
      <c r="C66" s="89">
        <v>92</v>
      </c>
      <c r="D66" s="89">
        <v>12</v>
      </c>
      <c r="E66" s="89">
        <v>0</v>
      </c>
      <c r="F66" s="89">
        <v>0</v>
      </c>
      <c r="G66" s="89">
        <v>13</v>
      </c>
      <c r="H66" s="89">
        <v>3</v>
      </c>
      <c r="I66" s="89">
        <v>0</v>
      </c>
      <c r="J66" s="89">
        <v>9</v>
      </c>
      <c r="K66" s="89">
        <v>0</v>
      </c>
      <c r="L66" s="89">
        <v>0</v>
      </c>
    </row>
    <row r="67" spans="1:12" x14ac:dyDescent="0.3">
      <c r="A67" s="89" t="s">
        <v>183</v>
      </c>
      <c r="B67" s="89">
        <v>157</v>
      </c>
      <c r="C67" s="89">
        <v>0</v>
      </c>
      <c r="D67" s="89">
        <v>149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4</v>
      </c>
      <c r="K67" s="89">
        <v>0</v>
      </c>
      <c r="L67" s="89">
        <v>4</v>
      </c>
    </row>
    <row r="68" spans="1:12" x14ac:dyDescent="0.3">
      <c r="A68" s="89" t="s">
        <v>185</v>
      </c>
      <c r="B68" s="89">
        <v>283</v>
      </c>
      <c r="C68" s="89">
        <v>0</v>
      </c>
      <c r="D68" s="89">
        <v>283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</row>
    <row r="69" spans="1:12" x14ac:dyDescent="0.3">
      <c r="A69" s="89" t="s">
        <v>49</v>
      </c>
      <c r="B69" s="89">
        <v>320</v>
      </c>
      <c r="C69" s="89">
        <v>0</v>
      </c>
      <c r="D69" s="89">
        <v>94</v>
      </c>
      <c r="E69" s="89">
        <v>0</v>
      </c>
      <c r="F69" s="89">
        <v>0</v>
      </c>
      <c r="G69" s="89">
        <v>213</v>
      </c>
      <c r="H69" s="89">
        <v>9</v>
      </c>
      <c r="I69" s="89">
        <v>0</v>
      </c>
      <c r="J69" s="89">
        <v>0</v>
      </c>
      <c r="K69" s="89">
        <v>0</v>
      </c>
      <c r="L69" s="89">
        <v>4</v>
      </c>
    </row>
    <row r="70" spans="1:12" x14ac:dyDescent="0.3">
      <c r="A70" s="89" t="s">
        <v>50</v>
      </c>
      <c r="B70" s="89">
        <v>110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10</v>
      </c>
      <c r="K70" s="89">
        <v>0</v>
      </c>
      <c r="L70" s="89">
        <v>100</v>
      </c>
    </row>
    <row r="71" spans="1:12" x14ac:dyDescent="0.3">
      <c r="A71" s="89" t="s">
        <v>94</v>
      </c>
      <c r="B71" s="89">
        <v>110</v>
      </c>
      <c r="C71" s="89">
        <v>0</v>
      </c>
      <c r="D71" s="89">
        <v>10</v>
      </c>
      <c r="E71" s="89">
        <v>10</v>
      </c>
      <c r="F71" s="89">
        <v>0</v>
      </c>
      <c r="G71" s="89">
        <v>0</v>
      </c>
      <c r="H71" s="89">
        <v>30</v>
      </c>
      <c r="I71" s="89">
        <v>60</v>
      </c>
      <c r="J71" s="89">
        <v>0</v>
      </c>
      <c r="K71" s="89">
        <v>0</v>
      </c>
      <c r="L71" s="89">
        <v>0</v>
      </c>
    </row>
    <row r="72" spans="1:12" x14ac:dyDescent="0.3">
      <c r="A72" s="89" t="s">
        <v>165</v>
      </c>
      <c r="B72" s="89">
        <v>121</v>
      </c>
      <c r="C72" s="89">
        <v>0</v>
      </c>
      <c r="D72" s="89">
        <v>112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9</v>
      </c>
      <c r="K72" s="89">
        <v>0</v>
      </c>
      <c r="L72" s="89">
        <v>0</v>
      </c>
    </row>
    <row r="73" spans="1:12" x14ac:dyDescent="0.3">
      <c r="A73" s="89" t="s">
        <v>194</v>
      </c>
      <c r="B73" s="89">
        <v>662</v>
      </c>
      <c r="C73" s="89">
        <v>0</v>
      </c>
      <c r="D73" s="89">
        <v>197</v>
      </c>
      <c r="E73" s="89">
        <v>0</v>
      </c>
      <c r="F73" s="89">
        <v>449</v>
      </c>
      <c r="G73" s="89">
        <v>0</v>
      </c>
      <c r="H73" s="89">
        <v>0</v>
      </c>
      <c r="I73" s="89">
        <v>0</v>
      </c>
      <c r="J73" s="89">
        <v>16</v>
      </c>
      <c r="K73" s="89">
        <v>0</v>
      </c>
      <c r="L73" s="89">
        <v>0</v>
      </c>
    </row>
    <row r="74" spans="1:12" x14ac:dyDescent="0.3">
      <c r="A74" s="89" t="s">
        <v>52</v>
      </c>
      <c r="B74" s="89">
        <v>404</v>
      </c>
      <c r="C74" s="89">
        <v>0</v>
      </c>
      <c r="D74" s="89">
        <v>109</v>
      </c>
      <c r="E74" s="89">
        <v>0</v>
      </c>
      <c r="F74" s="89">
        <v>0</v>
      </c>
      <c r="G74" s="89">
        <v>27</v>
      </c>
      <c r="H74" s="89">
        <v>231</v>
      </c>
      <c r="I74" s="89">
        <v>0</v>
      </c>
      <c r="J74" s="89">
        <v>37</v>
      </c>
      <c r="K74" s="89">
        <v>0</v>
      </c>
      <c r="L74" s="89">
        <v>0</v>
      </c>
    </row>
    <row r="75" spans="1:12" x14ac:dyDescent="0.3">
      <c r="A75" s="89" t="s">
        <v>53</v>
      </c>
      <c r="B75" s="89">
        <v>301</v>
      </c>
      <c r="C75" s="89">
        <v>0</v>
      </c>
      <c r="D75" s="89">
        <v>6</v>
      </c>
      <c r="E75" s="89">
        <v>0</v>
      </c>
      <c r="F75" s="89">
        <v>0</v>
      </c>
      <c r="G75" s="89">
        <v>4</v>
      </c>
      <c r="H75" s="89">
        <v>0</v>
      </c>
      <c r="I75" s="89">
        <v>0</v>
      </c>
      <c r="J75" s="89">
        <v>16</v>
      </c>
      <c r="K75" s="89">
        <v>0</v>
      </c>
      <c r="L75" s="89">
        <v>275</v>
      </c>
    </row>
    <row r="76" spans="1:12" x14ac:dyDescent="0.3">
      <c r="A76" s="89" t="s">
        <v>54</v>
      </c>
      <c r="B76" s="89">
        <v>368</v>
      </c>
      <c r="C76" s="89">
        <v>20</v>
      </c>
      <c r="D76" s="89">
        <v>70</v>
      </c>
      <c r="E76" s="89">
        <v>0</v>
      </c>
      <c r="F76" s="89">
        <v>226</v>
      </c>
      <c r="G76" s="89">
        <v>0</v>
      </c>
      <c r="H76" s="89">
        <v>25</v>
      </c>
      <c r="I76" s="89">
        <v>0</v>
      </c>
      <c r="J76" s="89">
        <v>27</v>
      </c>
      <c r="K76" s="89">
        <v>0</v>
      </c>
      <c r="L76" s="89">
        <v>0</v>
      </c>
    </row>
    <row r="77" spans="1:12" x14ac:dyDescent="0.3">
      <c r="A77" s="89" t="s">
        <v>55</v>
      </c>
      <c r="B77" s="89">
        <v>393</v>
      </c>
      <c r="C77" s="89">
        <v>0</v>
      </c>
      <c r="D77" s="89">
        <v>39</v>
      </c>
      <c r="E77" s="89">
        <v>0</v>
      </c>
      <c r="F77" s="89">
        <v>341</v>
      </c>
      <c r="G77" s="89">
        <v>0</v>
      </c>
      <c r="H77" s="89">
        <v>10</v>
      </c>
      <c r="I77" s="89">
        <v>0</v>
      </c>
      <c r="J77" s="89">
        <v>3</v>
      </c>
      <c r="K77" s="89">
        <v>0</v>
      </c>
      <c r="L77" s="89">
        <v>0</v>
      </c>
    </row>
    <row r="78" spans="1:12" x14ac:dyDescent="0.3">
      <c r="A78" s="89" t="s">
        <v>56</v>
      </c>
      <c r="B78" s="89">
        <v>448</v>
      </c>
      <c r="C78" s="89">
        <v>0</v>
      </c>
      <c r="D78" s="89">
        <v>55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393</v>
      </c>
      <c r="K78" s="89">
        <v>0</v>
      </c>
      <c r="L78" s="89">
        <v>0</v>
      </c>
    </row>
    <row r="79" spans="1:12" x14ac:dyDescent="0.3">
      <c r="A79" s="89" t="s">
        <v>166</v>
      </c>
      <c r="B79" s="89">
        <v>256</v>
      </c>
      <c r="C79" s="89">
        <v>0</v>
      </c>
      <c r="D79" s="89">
        <v>34</v>
      </c>
      <c r="E79" s="89">
        <v>0</v>
      </c>
      <c r="F79" s="89">
        <v>8</v>
      </c>
      <c r="G79" s="89">
        <v>0</v>
      </c>
      <c r="H79" s="89">
        <v>175</v>
      </c>
      <c r="I79" s="89">
        <v>0</v>
      </c>
      <c r="J79" s="89">
        <v>39</v>
      </c>
      <c r="K79" s="89">
        <v>0</v>
      </c>
      <c r="L79" s="89">
        <v>0</v>
      </c>
    </row>
    <row r="80" spans="1:12" x14ac:dyDescent="0.3">
      <c r="A80" s="89" t="s">
        <v>58</v>
      </c>
      <c r="B80" s="89">
        <v>28</v>
      </c>
      <c r="C80" s="89">
        <v>0</v>
      </c>
      <c r="D80" s="89">
        <v>0</v>
      </c>
      <c r="E80" s="89">
        <v>0</v>
      </c>
      <c r="F80" s="89">
        <v>22</v>
      </c>
      <c r="G80" s="89">
        <v>0</v>
      </c>
      <c r="H80" s="89">
        <v>4</v>
      </c>
      <c r="I80" s="89">
        <v>0</v>
      </c>
      <c r="J80" s="89">
        <v>2</v>
      </c>
      <c r="K80" s="89">
        <v>0</v>
      </c>
      <c r="L80" s="89">
        <v>0</v>
      </c>
    </row>
    <row r="81" spans="1:12" x14ac:dyDescent="0.3">
      <c r="A81" s="89" t="s">
        <v>59</v>
      </c>
      <c r="B81" s="89">
        <v>106</v>
      </c>
      <c r="C81" s="89">
        <v>0</v>
      </c>
      <c r="D81" s="89">
        <v>6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100</v>
      </c>
      <c r="K81" s="89">
        <v>0</v>
      </c>
      <c r="L81" s="89">
        <v>0</v>
      </c>
    </row>
    <row r="82" spans="1:12" x14ac:dyDescent="0.3">
      <c r="A82" s="89" t="s">
        <v>60</v>
      </c>
      <c r="B82" s="89">
        <v>123</v>
      </c>
      <c r="C82" s="89">
        <v>0</v>
      </c>
      <c r="D82" s="89">
        <v>89</v>
      </c>
      <c r="E82" s="89">
        <v>0</v>
      </c>
      <c r="F82" s="89">
        <v>0</v>
      </c>
      <c r="G82" s="89">
        <v>0</v>
      </c>
      <c r="H82" s="89">
        <v>21</v>
      </c>
      <c r="I82" s="89">
        <v>0</v>
      </c>
      <c r="J82" s="89">
        <v>13</v>
      </c>
      <c r="K82" s="89">
        <v>0</v>
      </c>
      <c r="L82" s="89">
        <v>0</v>
      </c>
    </row>
    <row r="83" spans="1:12" x14ac:dyDescent="0.3">
      <c r="A83" s="89" t="s">
        <v>61</v>
      </c>
      <c r="B83" s="89">
        <v>125</v>
      </c>
      <c r="C83" s="89">
        <v>0</v>
      </c>
      <c r="D83" s="89">
        <v>35</v>
      </c>
      <c r="E83" s="89">
        <v>0</v>
      </c>
      <c r="F83" s="89">
        <v>87</v>
      </c>
      <c r="G83" s="89">
        <v>0</v>
      </c>
      <c r="H83" s="89">
        <v>0</v>
      </c>
      <c r="I83" s="89">
        <v>0</v>
      </c>
      <c r="J83" s="89">
        <v>3</v>
      </c>
      <c r="K83" s="89">
        <v>0</v>
      </c>
      <c r="L83" s="89">
        <v>0</v>
      </c>
    </row>
    <row r="84" spans="1:12" x14ac:dyDescent="0.3">
      <c r="A84" s="89" t="s">
        <v>62</v>
      </c>
      <c r="B84" s="89">
        <v>220</v>
      </c>
      <c r="C84" s="89">
        <v>0</v>
      </c>
      <c r="D84" s="89">
        <v>5</v>
      </c>
      <c r="E84" s="89">
        <v>0</v>
      </c>
      <c r="F84" s="89">
        <v>0</v>
      </c>
      <c r="G84" s="89">
        <v>0</v>
      </c>
      <c r="H84" s="89">
        <v>8</v>
      </c>
      <c r="I84" s="89">
        <v>0</v>
      </c>
      <c r="J84" s="89">
        <v>207</v>
      </c>
      <c r="K84" s="89">
        <v>0</v>
      </c>
      <c r="L84" s="89">
        <v>0</v>
      </c>
    </row>
    <row r="85" spans="1:12" x14ac:dyDescent="0.3">
      <c r="A85" s="89" t="s">
        <v>63</v>
      </c>
      <c r="B85" s="89">
        <v>227</v>
      </c>
      <c r="C85" s="89">
        <v>0</v>
      </c>
      <c r="D85" s="89">
        <v>13</v>
      </c>
      <c r="E85" s="89">
        <v>0</v>
      </c>
      <c r="F85" s="89">
        <v>0</v>
      </c>
      <c r="G85" s="89">
        <v>194</v>
      </c>
      <c r="H85" s="89">
        <v>4</v>
      </c>
      <c r="I85" s="89">
        <v>0</v>
      </c>
      <c r="J85" s="89">
        <v>16</v>
      </c>
      <c r="K85" s="89">
        <v>0</v>
      </c>
      <c r="L85" s="89">
        <v>0</v>
      </c>
    </row>
    <row r="86" spans="1:12" x14ac:dyDescent="0.3">
      <c r="A86" s="89" t="s">
        <v>195</v>
      </c>
      <c r="B86" s="89">
        <v>373</v>
      </c>
      <c r="C86" s="89">
        <v>317</v>
      </c>
      <c r="D86" s="89">
        <v>52</v>
      </c>
      <c r="E86" s="89">
        <v>0</v>
      </c>
      <c r="F86" s="89">
        <v>0</v>
      </c>
      <c r="G86" s="89">
        <v>0</v>
      </c>
      <c r="H86" s="89">
        <v>4</v>
      </c>
      <c r="I86" s="89">
        <v>0</v>
      </c>
      <c r="J86" s="89">
        <v>0</v>
      </c>
      <c r="K86" s="89">
        <v>0</v>
      </c>
      <c r="L86" s="89">
        <v>0</v>
      </c>
    </row>
    <row r="87" spans="1:12" x14ac:dyDescent="0.3">
      <c r="A87" s="89" t="s">
        <v>206</v>
      </c>
      <c r="B87" s="89">
        <v>395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315</v>
      </c>
      <c r="I87" s="89">
        <v>0</v>
      </c>
      <c r="J87" s="89">
        <v>80</v>
      </c>
      <c r="K87" s="89">
        <v>0</v>
      </c>
      <c r="L87" s="89">
        <v>0</v>
      </c>
    </row>
    <row r="88" spans="1:12" x14ac:dyDescent="0.3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1:12" x14ac:dyDescent="0.3">
      <c r="A89" s="89" t="s">
        <v>131</v>
      </c>
      <c r="B89" s="89">
        <v>105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105</v>
      </c>
      <c r="L89" s="89">
        <v>0</v>
      </c>
    </row>
    <row r="90" spans="1:12" x14ac:dyDescent="0.3">
      <c r="A90" s="90" t="s">
        <v>64</v>
      </c>
      <c r="B90" s="90">
        <v>4195</v>
      </c>
      <c r="C90" s="90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4195</v>
      </c>
      <c r="L90" s="90">
        <v>0</v>
      </c>
    </row>
  </sheetData>
  <sortState ref="A20:L102">
    <sortCondition ref="A20:A10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34" workbookViewId="0">
      <selection activeCell="F80" sqref="F80"/>
    </sheetView>
  </sheetViews>
  <sheetFormatPr baseColWidth="10" defaultColWidth="11.375" defaultRowHeight="16.5" x14ac:dyDescent="0.3"/>
  <cols>
    <col min="1" max="1" width="31" style="1" customWidth="1"/>
    <col min="2" max="2" width="11.375" style="1"/>
    <col min="3" max="3" width="11.375" style="84"/>
    <col min="4" max="4" width="11.375" style="1"/>
    <col min="5" max="5" width="11.375" style="84"/>
    <col min="6" max="6" width="11.375" style="1"/>
    <col min="7" max="7" width="11.375" style="84"/>
    <col min="8" max="8" width="11.375" style="1"/>
    <col min="9" max="9" width="11.375" style="84"/>
    <col min="10" max="10" width="11.375" style="1"/>
    <col min="11" max="11" width="11.375" style="84"/>
    <col min="12" max="16384" width="11.375" style="1"/>
  </cols>
  <sheetData>
    <row r="1" spans="1:12" ht="49.5" customHeight="1" x14ac:dyDescent="0.3">
      <c r="A1" s="34" t="s">
        <v>85</v>
      </c>
      <c r="B1" s="35" t="s">
        <v>0</v>
      </c>
      <c r="C1" s="36" t="s">
        <v>103</v>
      </c>
      <c r="D1" s="36" t="s">
        <v>104</v>
      </c>
      <c r="E1" s="36" t="s">
        <v>105</v>
      </c>
      <c r="F1" s="36" t="s">
        <v>106</v>
      </c>
      <c r="G1" s="36" t="s">
        <v>107</v>
      </c>
      <c r="H1" s="36" t="s">
        <v>108</v>
      </c>
      <c r="I1" s="36" t="s">
        <v>109</v>
      </c>
      <c r="J1" s="36" t="s">
        <v>110</v>
      </c>
      <c r="K1" s="36" t="s">
        <v>111</v>
      </c>
      <c r="L1" s="38" t="s">
        <v>112</v>
      </c>
    </row>
    <row r="2" spans="1:12" x14ac:dyDescent="0.3">
      <c r="A2" s="34" t="s">
        <v>6</v>
      </c>
      <c r="B2" s="82">
        <v>21314</v>
      </c>
      <c r="C2" s="85">
        <v>603</v>
      </c>
      <c r="D2" s="82">
        <v>3862</v>
      </c>
      <c r="E2" s="85">
        <v>247</v>
      </c>
      <c r="F2" s="82">
        <v>3195</v>
      </c>
      <c r="G2" s="85">
        <v>2364</v>
      </c>
      <c r="H2" s="82">
        <v>2337</v>
      </c>
      <c r="I2" s="85">
        <v>218</v>
      </c>
      <c r="J2" s="82">
        <v>2998</v>
      </c>
      <c r="K2" s="85">
        <v>4614</v>
      </c>
      <c r="L2" s="82">
        <v>876</v>
      </c>
    </row>
    <row r="3" spans="1:12" x14ac:dyDescent="0.3">
      <c r="A3" s="34"/>
      <c r="B3" s="82"/>
      <c r="C3" s="85"/>
      <c r="D3" s="82"/>
      <c r="E3" s="85"/>
      <c r="F3" s="82"/>
      <c r="G3" s="85"/>
      <c r="H3" s="82"/>
      <c r="I3" s="85"/>
      <c r="J3" s="82"/>
      <c r="K3" s="85"/>
      <c r="L3" s="82"/>
    </row>
    <row r="4" spans="1:12" x14ac:dyDescent="0.3">
      <c r="A4" s="34" t="s">
        <v>217</v>
      </c>
      <c r="B4" s="82">
        <v>5</v>
      </c>
      <c r="C4" s="85">
        <v>0</v>
      </c>
      <c r="D4" s="82">
        <v>0</v>
      </c>
      <c r="E4" s="85">
        <v>0</v>
      </c>
      <c r="F4" s="82">
        <v>0</v>
      </c>
      <c r="G4" s="85">
        <v>0</v>
      </c>
      <c r="H4" s="82">
        <v>5</v>
      </c>
      <c r="I4" s="85">
        <v>0</v>
      </c>
      <c r="J4" s="82">
        <v>0</v>
      </c>
      <c r="K4" s="85">
        <v>0</v>
      </c>
      <c r="L4" s="82">
        <v>0</v>
      </c>
    </row>
    <row r="5" spans="1:12" x14ac:dyDescent="0.3">
      <c r="A5" s="34" t="s">
        <v>215</v>
      </c>
      <c r="B5" s="82">
        <v>4</v>
      </c>
      <c r="C5" s="85">
        <v>0</v>
      </c>
      <c r="D5" s="82">
        <v>4</v>
      </c>
      <c r="E5" s="85">
        <v>0</v>
      </c>
      <c r="F5" s="82">
        <v>0</v>
      </c>
      <c r="G5" s="85">
        <v>0</v>
      </c>
      <c r="H5" s="82">
        <v>0</v>
      </c>
      <c r="I5" s="85">
        <v>0</v>
      </c>
      <c r="J5" s="82">
        <v>0</v>
      </c>
      <c r="K5" s="85">
        <v>0</v>
      </c>
      <c r="L5" s="82">
        <v>0</v>
      </c>
    </row>
    <row r="6" spans="1:12" x14ac:dyDescent="0.3">
      <c r="A6" s="34" t="s">
        <v>216</v>
      </c>
      <c r="B6" s="82">
        <v>18</v>
      </c>
      <c r="C6" s="85">
        <v>0</v>
      </c>
      <c r="D6" s="82">
        <v>0</v>
      </c>
      <c r="E6" s="85">
        <v>0</v>
      </c>
      <c r="F6" s="82">
        <v>0</v>
      </c>
      <c r="G6" s="85">
        <v>0</v>
      </c>
      <c r="H6" s="82">
        <v>0</v>
      </c>
      <c r="I6" s="85">
        <v>0</v>
      </c>
      <c r="J6" s="82">
        <v>12</v>
      </c>
      <c r="K6" s="85">
        <v>0</v>
      </c>
      <c r="L6" s="82">
        <v>6</v>
      </c>
    </row>
    <row r="7" spans="1:12" x14ac:dyDescent="0.3">
      <c r="A7" s="34" t="s">
        <v>222</v>
      </c>
      <c r="B7" s="82">
        <v>2</v>
      </c>
      <c r="C7" s="85">
        <v>0</v>
      </c>
      <c r="D7" s="82">
        <v>2</v>
      </c>
      <c r="E7" s="85">
        <v>0</v>
      </c>
      <c r="F7" s="82">
        <v>0</v>
      </c>
      <c r="G7" s="85">
        <v>0</v>
      </c>
      <c r="H7" s="82">
        <v>0</v>
      </c>
      <c r="I7" s="85">
        <v>0</v>
      </c>
      <c r="J7" s="82">
        <v>0</v>
      </c>
      <c r="K7" s="85">
        <v>0</v>
      </c>
      <c r="L7" s="82">
        <v>0</v>
      </c>
    </row>
    <row r="8" spans="1:12" x14ac:dyDescent="0.3">
      <c r="A8" s="34"/>
      <c r="B8" s="82"/>
      <c r="C8" s="85"/>
      <c r="D8" s="82"/>
      <c r="E8" s="85"/>
      <c r="F8" s="82"/>
      <c r="G8" s="85"/>
      <c r="H8" s="82"/>
      <c r="I8" s="85"/>
      <c r="J8" s="82"/>
      <c r="K8" s="85"/>
      <c r="L8" s="82"/>
    </row>
    <row r="9" spans="1:12" x14ac:dyDescent="0.3">
      <c r="A9" s="34" t="s">
        <v>8</v>
      </c>
      <c r="B9" s="82">
        <v>12</v>
      </c>
      <c r="C9" s="85">
        <v>0</v>
      </c>
      <c r="D9" s="82">
        <v>0</v>
      </c>
      <c r="E9" s="85">
        <v>0</v>
      </c>
      <c r="F9" s="82">
        <v>0</v>
      </c>
      <c r="G9" s="85">
        <v>0</v>
      </c>
      <c r="H9" s="82">
        <v>0</v>
      </c>
      <c r="I9" s="85">
        <v>0</v>
      </c>
      <c r="J9" s="82">
        <v>0</v>
      </c>
      <c r="K9" s="85">
        <v>0</v>
      </c>
      <c r="L9" s="82">
        <v>12</v>
      </c>
    </row>
    <row r="10" spans="1:12" x14ac:dyDescent="0.3">
      <c r="A10" s="34" t="s">
        <v>123</v>
      </c>
      <c r="B10" s="82">
        <v>44</v>
      </c>
      <c r="C10" s="85">
        <v>0</v>
      </c>
      <c r="D10" s="82">
        <v>0</v>
      </c>
      <c r="E10" s="85">
        <v>0</v>
      </c>
      <c r="F10" s="82">
        <v>0</v>
      </c>
      <c r="G10" s="85">
        <v>44</v>
      </c>
      <c r="H10" s="82">
        <v>0</v>
      </c>
      <c r="I10" s="85">
        <v>0</v>
      </c>
      <c r="J10" s="82">
        <v>0</v>
      </c>
      <c r="K10" s="85">
        <v>0</v>
      </c>
      <c r="L10" s="82">
        <v>0</v>
      </c>
    </row>
    <row r="11" spans="1:12" x14ac:dyDescent="0.3">
      <c r="A11" s="34" t="s">
        <v>124</v>
      </c>
      <c r="B11" s="82">
        <v>4</v>
      </c>
      <c r="C11" s="85">
        <v>0</v>
      </c>
      <c r="D11" s="82">
        <v>0</v>
      </c>
      <c r="E11" s="85">
        <v>0</v>
      </c>
      <c r="F11" s="82">
        <v>0</v>
      </c>
      <c r="G11" s="85">
        <v>0</v>
      </c>
      <c r="H11" s="82">
        <v>0</v>
      </c>
      <c r="I11" s="85">
        <v>0</v>
      </c>
      <c r="J11" s="82">
        <v>4</v>
      </c>
      <c r="K11" s="85">
        <v>0</v>
      </c>
      <c r="L11" s="82">
        <v>0</v>
      </c>
    </row>
    <row r="12" spans="1:12" x14ac:dyDescent="0.3">
      <c r="A12" s="34" t="s">
        <v>126</v>
      </c>
      <c r="B12" s="82">
        <v>7</v>
      </c>
      <c r="C12" s="85">
        <v>0</v>
      </c>
      <c r="D12" s="82">
        <v>7</v>
      </c>
      <c r="E12" s="85">
        <v>0</v>
      </c>
      <c r="F12" s="82">
        <v>0</v>
      </c>
      <c r="G12" s="85">
        <v>0</v>
      </c>
      <c r="H12" s="82">
        <v>0</v>
      </c>
      <c r="I12" s="85">
        <v>0</v>
      </c>
      <c r="J12" s="82">
        <v>0</v>
      </c>
      <c r="K12" s="85">
        <v>0</v>
      </c>
      <c r="L12" s="82">
        <v>0</v>
      </c>
    </row>
    <row r="13" spans="1:12" x14ac:dyDescent="0.3">
      <c r="A13" s="34" t="s">
        <v>144</v>
      </c>
      <c r="B13" s="82">
        <v>14</v>
      </c>
      <c r="C13" s="85">
        <v>0</v>
      </c>
      <c r="D13" s="82">
        <v>7</v>
      </c>
      <c r="E13" s="85">
        <v>0</v>
      </c>
      <c r="F13" s="82">
        <v>7</v>
      </c>
      <c r="G13" s="85">
        <v>0</v>
      </c>
      <c r="H13" s="82">
        <v>0</v>
      </c>
      <c r="I13" s="85">
        <v>0</v>
      </c>
      <c r="J13" s="82">
        <v>0</v>
      </c>
      <c r="K13" s="85">
        <v>0</v>
      </c>
      <c r="L13" s="82">
        <v>0</v>
      </c>
    </row>
    <row r="14" spans="1:12" x14ac:dyDescent="0.3">
      <c r="A14" s="34" t="s">
        <v>220</v>
      </c>
      <c r="B14" s="82">
        <v>6</v>
      </c>
      <c r="C14" s="85">
        <v>6</v>
      </c>
      <c r="D14" s="82">
        <v>0</v>
      </c>
      <c r="E14" s="85">
        <v>0</v>
      </c>
      <c r="F14" s="82">
        <v>0</v>
      </c>
      <c r="G14" s="85">
        <v>0</v>
      </c>
      <c r="H14" s="82">
        <v>0</v>
      </c>
      <c r="I14" s="85">
        <v>0</v>
      </c>
      <c r="J14" s="82">
        <v>0</v>
      </c>
      <c r="K14" s="85">
        <v>0</v>
      </c>
      <c r="L14" s="82">
        <v>0</v>
      </c>
    </row>
    <row r="15" spans="1:12" x14ac:dyDescent="0.3">
      <c r="A15" s="34" t="s">
        <v>145</v>
      </c>
      <c r="B15" s="82">
        <v>21</v>
      </c>
      <c r="C15" s="85">
        <v>0</v>
      </c>
      <c r="D15" s="82">
        <v>0</v>
      </c>
      <c r="E15" s="85">
        <v>0</v>
      </c>
      <c r="F15" s="82">
        <v>0</v>
      </c>
      <c r="G15" s="85">
        <v>0</v>
      </c>
      <c r="H15" s="82">
        <v>21</v>
      </c>
      <c r="I15" s="85">
        <v>0</v>
      </c>
      <c r="J15" s="82">
        <v>0</v>
      </c>
      <c r="K15" s="85">
        <v>0</v>
      </c>
      <c r="L15" s="82">
        <v>0</v>
      </c>
    </row>
    <row r="16" spans="1:12" x14ac:dyDescent="0.3">
      <c r="A16" s="34" t="s">
        <v>146</v>
      </c>
      <c r="B16" s="82">
        <v>9</v>
      </c>
      <c r="C16" s="85">
        <v>0</v>
      </c>
      <c r="D16" s="82">
        <v>0</v>
      </c>
      <c r="E16" s="85">
        <v>0</v>
      </c>
      <c r="F16" s="82">
        <v>0</v>
      </c>
      <c r="G16" s="85">
        <v>0</v>
      </c>
      <c r="H16" s="82">
        <v>9</v>
      </c>
      <c r="I16" s="85">
        <v>0</v>
      </c>
      <c r="J16" s="82">
        <v>0</v>
      </c>
      <c r="K16" s="85">
        <v>0</v>
      </c>
      <c r="L16" s="82">
        <v>0</v>
      </c>
    </row>
    <row r="17" spans="1:12" x14ac:dyDescent="0.3">
      <c r="A17" s="34" t="s">
        <v>221</v>
      </c>
      <c r="B17" s="82">
        <v>30</v>
      </c>
      <c r="C17" s="85">
        <v>0</v>
      </c>
      <c r="D17" s="82">
        <v>0</v>
      </c>
      <c r="E17" s="85">
        <v>0</v>
      </c>
      <c r="F17" s="82">
        <v>0</v>
      </c>
      <c r="G17" s="85">
        <v>26</v>
      </c>
      <c r="H17" s="82">
        <v>0</v>
      </c>
      <c r="I17" s="85">
        <v>0</v>
      </c>
      <c r="J17" s="82">
        <v>4</v>
      </c>
      <c r="K17" s="85">
        <v>0</v>
      </c>
      <c r="L17" s="82">
        <v>0</v>
      </c>
    </row>
    <row r="18" spans="1:12" x14ac:dyDescent="0.3">
      <c r="A18" s="34" t="s">
        <v>135</v>
      </c>
      <c r="B18" s="82">
        <v>10</v>
      </c>
      <c r="C18" s="85">
        <v>0</v>
      </c>
      <c r="D18" s="82">
        <v>0</v>
      </c>
      <c r="E18" s="85">
        <v>0</v>
      </c>
      <c r="F18" s="82">
        <v>0</v>
      </c>
      <c r="G18" s="85">
        <v>0</v>
      </c>
      <c r="H18" s="82">
        <v>0</v>
      </c>
      <c r="I18" s="85">
        <v>0</v>
      </c>
      <c r="J18" s="82">
        <v>10</v>
      </c>
      <c r="K18" s="85">
        <v>0</v>
      </c>
      <c r="L18" s="82">
        <v>0</v>
      </c>
    </row>
    <row r="20" spans="1:12" x14ac:dyDescent="0.3">
      <c r="A20" s="34" t="s">
        <v>11</v>
      </c>
      <c r="B20" s="82">
        <v>370</v>
      </c>
      <c r="C20" s="85">
        <v>0</v>
      </c>
      <c r="D20" s="82">
        <v>55</v>
      </c>
      <c r="E20" s="85">
        <v>0</v>
      </c>
      <c r="F20" s="82">
        <v>0</v>
      </c>
      <c r="G20" s="85">
        <v>0</v>
      </c>
      <c r="H20" s="82">
        <v>259</v>
      </c>
      <c r="I20" s="85">
        <v>0</v>
      </c>
      <c r="J20" s="82">
        <v>51</v>
      </c>
      <c r="K20" s="85">
        <v>0</v>
      </c>
      <c r="L20" s="82">
        <v>5</v>
      </c>
    </row>
    <row r="21" spans="1:12" x14ac:dyDescent="0.3">
      <c r="A21" s="34" t="s">
        <v>12</v>
      </c>
      <c r="B21" s="82">
        <v>140</v>
      </c>
      <c r="C21" s="85">
        <v>0</v>
      </c>
      <c r="D21" s="82">
        <v>30</v>
      </c>
      <c r="E21" s="85">
        <v>0</v>
      </c>
      <c r="F21" s="82">
        <v>0</v>
      </c>
      <c r="G21" s="85">
        <v>0</v>
      </c>
      <c r="H21" s="82">
        <v>100</v>
      </c>
      <c r="I21" s="85">
        <v>0</v>
      </c>
      <c r="J21" s="82">
        <v>10</v>
      </c>
      <c r="K21" s="85">
        <v>0</v>
      </c>
      <c r="L21" s="82">
        <v>0</v>
      </c>
    </row>
    <row r="22" spans="1:12" x14ac:dyDescent="0.3">
      <c r="A22" s="34" t="s">
        <v>13</v>
      </c>
      <c r="B22" s="82">
        <v>223</v>
      </c>
      <c r="C22" s="85">
        <v>0</v>
      </c>
      <c r="D22" s="82">
        <v>40</v>
      </c>
      <c r="E22" s="85">
        <v>0</v>
      </c>
      <c r="F22" s="82">
        <v>0</v>
      </c>
      <c r="G22" s="85">
        <v>0</v>
      </c>
      <c r="H22" s="82">
        <v>161</v>
      </c>
      <c r="I22" s="85">
        <v>0</v>
      </c>
      <c r="J22" s="82">
        <v>18</v>
      </c>
      <c r="K22" s="85">
        <v>0</v>
      </c>
      <c r="L22" s="82">
        <v>4</v>
      </c>
    </row>
    <row r="23" spans="1:12" x14ac:dyDescent="0.3">
      <c r="A23" s="34" t="s">
        <v>133</v>
      </c>
      <c r="B23" s="82">
        <v>96</v>
      </c>
      <c r="C23" s="85">
        <v>0</v>
      </c>
      <c r="D23" s="82">
        <v>5</v>
      </c>
      <c r="E23" s="85">
        <v>0</v>
      </c>
      <c r="F23" s="82">
        <v>0</v>
      </c>
      <c r="G23" s="85">
        <v>0</v>
      </c>
      <c r="H23" s="82">
        <v>33</v>
      </c>
      <c r="I23" s="85">
        <v>35</v>
      </c>
      <c r="J23" s="82">
        <v>23</v>
      </c>
      <c r="K23" s="85">
        <v>0</v>
      </c>
      <c r="L23" s="82">
        <v>0</v>
      </c>
    </row>
    <row r="24" spans="1:12" x14ac:dyDescent="0.3">
      <c r="A24" s="86" t="s">
        <v>14</v>
      </c>
      <c r="B24" s="87">
        <v>145</v>
      </c>
      <c r="C24" s="88">
        <v>25</v>
      </c>
      <c r="D24" s="87">
        <v>5</v>
      </c>
      <c r="E24" s="88">
        <v>0</v>
      </c>
      <c r="F24" s="87">
        <v>0</v>
      </c>
      <c r="G24" s="88">
        <v>0</v>
      </c>
      <c r="H24" s="87">
        <v>49</v>
      </c>
      <c r="I24" s="88">
        <v>63</v>
      </c>
      <c r="J24" s="87">
        <v>0</v>
      </c>
      <c r="K24" s="88">
        <v>0</v>
      </c>
      <c r="L24" s="87">
        <v>3</v>
      </c>
    </row>
    <row r="25" spans="1:12" x14ac:dyDescent="0.3">
      <c r="A25" s="86" t="s">
        <v>15</v>
      </c>
      <c r="B25" s="87">
        <v>316</v>
      </c>
      <c r="C25" s="88">
        <v>0</v>
      </c>
      <c r="D25" s="87">
        <v>302</v>
      </c>
      <c r="E25" s="88">
        <v>0</v>
      </c>
      <c r="F25" s="87">
        <v>0</v>
      </c>
      <c r="G25" s="88">
        <v>0</v>
      </c>
      <c r="H25" s="87">
        <v>7</v>
      </c>
      <c r="I25" s="88">
        <v>0</v>
      </c>
      <c r="J25" s="87">
        <v>3</v>
      </c>
      <c r="K25" s="88">
        <v>0</v>
      </c>
      <c r="L25" s="87">
        <v>4</v>
      </c>
    </row>
    <row r="26" spans="1:12" x14ac:dyDescent="0.3">
      <c r="A26" s="34" t="s">
        <v>16</v>
      </c>
      <c r="B26" s="82">
        <v>525</v>
      </c>
      <c r="C26" s="85">
        <v>0</v>
      </c>
      <c r="D26" s="82">
        <v>0</v>
      </c>
      <c r="E26" s="85">
        <v>0</v>
      </c>
      <c r="F26" s="82">
        <v>0</v>
      </c>
      <c r="G26" s="85">
        <v>506</v>
      </c>
      <c r="H26" s="82">
        <v>16</v>
      </c>
      <c r="I26" s="85">
        <v>0</v>
      </c>
      <c r="J26" s="82">
        <v>0</v>
      </c>
      <c r="K26" s="85">
        <v>0</v>
      </c>
      <c r="L26" s="82">
        <v>3</v>
      </c>
    </row>
    <row r="27" spans="1:12" x14ac:dyDescent="0.3">
      <c r="A27" s="34" t="s">
        <v>114</v>
      </c>
      <c r="B27" s="82">
        <v>66</v>
      </c>
      <c r="C27" s="85">
        <v>0</v>
      </c>
      <c r="D27" s="82">
        <v>0</v>
      </c>
      <c r="E27" s="85">
        <v>0</v>
      </c>
      <c r="F27" s="82">
        <v>0</v>
      </c>
      <c r="G27" s="85">
        <v>0</v>
      </c>
      <c r="H27" s="82">
        <v>0</v>
      </c>
      <c r="I27" s="85">
        <v>0</v>
      </c>
      <c r="J27" s="82">
        <v>12</v>
      </c>
      <c r="K27" s="85">
        <v>0</v>
      </c>
      <c r="L27" s="82">
        <v>54</v>
      </c>
    </row>
    <row r="28" spans="1:12" x14ac:dyDescent="0.3">
      <c r="A28" s="34" t="s">
        <v>17</v>
      </c>
      <c r="B28" s="82">
        <v>134</v>
      </c>
      <c r="C28" s="85">
        <v>0</v>
      </c>
      <c r="D28" s="82">
        <v>0</v>
      </c>
      <c r="E28" s="85">
        <v>0</v>
      </c>
      <c r="F28" s="82">
        <v>0</v>
      </c>
      <c r="G28" s="85">
        <v>0</v>
      </c>
      <c r="H28" s="82">
        <v>5</v>
      </c>
      <c r="I28" s="85">
        <v>0</v>
      </c>
      <c r="J28" s="82">
        <v>4</v>
      </c>
      <c r="K28" s="85">
        <v>0</v>
      </c>
      <c r="L28" s="82">
        <v>125</v>
      </c>
    </row>
    <row r="29" spans="1:12" x14ac:dyDescent="0.3">
      <c r="A29" s="34" t="s">
        <v>18</v>
      </c>
      <c r="B29" s="82">
        <v>162</v>
      </c>
      <c r="C29" s="85">
        <v>0</v>
      </c>
      <c r="D29" s="82">
        <v>8</v>
      </c>
      <c r="E29" s="85">
        <v>0</v>
      </c>
      <c r="F29" s="82">
        <v>0</v>
      </c>
      <c r="G29" s="85">
        <v>0</v>
      </c>
      <c r="H29" s="82">
        <v>0</v>
      </c>
      <c r="I29" s="85">
        <v>0</v>
      </c>
      <c r="J29" s="82">
        <v>154</v>
      </c>
      <c r="K29" s="85">
        <v>0</v>
      </c>
      <c r="L29" s="82">
        <v>0</v>
      </c>
    </row>
    <row r="30" spans="1:12" x14ac:dyDescent="0.3">
      <c r="A30" s="86" t="s">
        <v>19</v>
      </c>
      <c r="B30" s="87">
        <v>140</v>
      </c>
      <c r="C30" s="88">
        <v>0</v>
      </c>
      <c r="D30" s="87">
        <v>137</v>
      </c>
      <c r="E30" s="88">
        <v>0</v>
      </c>
      <c r="F30" s="87">
        <v>0</v>
      </c>
      <c r="G30" s="88">
        <v>0</v>
      </c>
      <c r="H30" s="87">
        <v>0</v>
      </c>
      <c r="I30" s="88">
        <v>0</v>
      </c>
      <c r="J30" s="87">
        <v>3</v>
      </c>
      <c r="K30" s="88">
        <v>0</v>
      </c>
      <c r="L30" s="87">
        <v>0</v>
      </c>
    </row>
    <row r="31" spans="1:12" x14ac:dyDescent="0.3">
      <c r="A31" s="34" t="s">
        <v>20</v>
      </c>
      <c r="B31" s="82">
        <v>163</v>
      </c>
      <c r="C31" s="85">
        <v>5</v>
      </c>
      <c r="D31" s="82">
        <v>144</v>
      </c>
      <c r="E31" s="85">
        <v>0</v>
      </c>
      <c r="F31" s="82">
        <v>0</v>
      </c>
      <c r="G31" s="85">
        <v>0</v>
      </c>
      <c r="H31" s="82">
        <v>5</v>
      </c>
      <c r="I31" s="85">
        <v>0</v>
      </c>
      <c r="J31" s="82">
        <v>5</v>
      </c>
      <c r="K31" s="85">
        <v>0</v>
      </c>
      <c r="L31" s="82">
        <v>4</v>
      </c>
    </row>
    <row r="32" spans="1:12" x14ac:dyDescent="0.3">
      <c r="A32" s="34" t="s">
        <v>21</v>
      </c>
      <c r="B32" s="82">
        <v>128</v>
      </c>
      <c r="C32" s="85">
        <v>0</v>
      </c>
      <c r="D32" s="82">
        <v>0</v>
      </c>
      <c r="E32" s="85">
        <v>0</v>
      </c>
      <c r="F32" s="82">
        <v>0</v>
      </c>
      <c r="G32" s="85">
        <v>0</v>
      </c>
      <c r="H32" s="82">
        <v>4</v>
      </c>
      <c r="I32" s="85">
        <v>0</v>
      </c>
      <c r="J32" s="82">
        <v>54</v>
      </c>
      <c r="K32" s="85">
        <v>0</v>
      </c>
      <c r="L32" s="82">
        <v>70</v>
      </c>
    </row>
    <row r="33" spans="1:12" x14ac:dyDescent="0.3">
      <c r="A33" s="34" t="s">
        <v>22</v>
      </c>
      <c r="B33" s="82">
        <v>156</v>
      </c>
      <c r="C33" s="85">
        <v>5</v>
      </c>
      <c r="D33" s="82">
        <v>137</v>
      </c>
      <c r="E33" s="85">
        <v>0</v>
      </c>
      <c r="F33" s="82">
        <v>0</v>
      </c>
      <c r="G33" s="85">
        <v>5</v>
      </c>
      <c r="H33" s="82">
        <v>0</v>
      </c>
      <c r="I33" s="85">
        <v>0</v>
      </c>
      <c r="J33" s="82">
        <v>9</v>
      </c>
      <c r="K33" s="85">
        <v>0</v>
      </c>
      <c r="L33" s="82">
        <v>0</v>
      </c>
    </row>
    <row r="34" spans="1:12" x14ac:dyDescent="0.3">
      <c r="A34" s="34" t="s">
        <v>23</v>
      </c>
      <c r="B34" s="82">
        <v>121</v>
      </c>
      <c r="C34" s="85">
        <v>0</v>
      </c>
      <c r="D34" s="82">
        <v>13</v>
      </c>
      <c r="E34" s="85">
        <v>0</v>
      </c>
      <c r="F34" s="82">
        <v>0</v>
      </c>
      <c r="G34" s="85">
        <v>0</v>
      </c>
      <c r="H34" s="82">
        <v>12</v>
      </c>
      <c r="I34" s="85">
        <v>0</v>
      </c>
      <c r="J34" s="82">
        <v>96</v>
      </c>
      <c r="K34" s="85">
        <v>0</v>
      </c>
      <c r="L34" s="82">
        <v>0</v>
      </c>
    </row>
    <row r="35" spans="1:12" x14ac:dyDescent="0.3">
      <c r="A35" s="34" t="s">
        <v>206</v>
      </c>
      <c r="B35" s="82">
        <v>435</v>
      </c>
      <c r="C35" s="85">
        <v>0</v>
      </c>
      <c r="D35" s="82">
        <v>0</v>
      </c>
      <c r="E35" s="85">
        <v>0</v>
      </c>
      <c r="F35" s="82">
        <v>0</v>
      </c>
      <c r="G35" s="85">
        <v>0</v>
      </c>
      <c r="H35" s="82">
        <v>315</v>
      </c>
      <c r="I35" s="85">
        <v>0</v>
      </c>
      <c r="J35" s="82">
        <v>120</v>
      </c>
      <c r="K35" s="85">
        <v>0</v>
      </c>
      <c r="L35" s="82">
        <v>0</v>
      </c>
    </row>
    <row r="36" spans="1:12" x14ac:dyDescent="0.3">
      <c r="A36" s="34" t="s">
        <v>24</v>
      </c>
      <c r="B36" s="82">
        <v>112</v>
      </c>
      <c r="C36" s="85">
        <v>0</v>
      </c>
      <c r="D36" s="82">
        <v>29</v>
      </c>
      <c r="E36" s="85">
        <v>0</v>
      </c>
      <c r="F36" s="82">
        <v>0</v>
      </c>
      <c r="G36" s="85">
        <v>0</v>
      </c>
      <c r="H36" s="82">
        <v>24</v>
      </c>
      <c r="I36" s="85">
        <v>50</v>
      </c>
      <c r="J36" s="82">
        <v>5</v>
      </c>
      <c r="K36" s="85">
        <v>0</v>
      </c>
      <c r="L36" s="82">
        <v>4</v>
      </c>
    </row>
    <row r="37" spans="1:12" x14ac:dyDescent="0.3">
      <c r="A37" s="86" t="s">
        <v>93</v>
      </c>
      <c r="B37" s="87">
        <v>166</v>
      </c>
      <c r="C37" s="88">
        <v>0</v>
      </c>
      <c r="D37" s="87">
        <v>20</v>
      </c>
      <c r="E37" s="88">
        <v>0</v>
      </c>
      <c r="F37" s="87">
        <v>0</v>
      </c>
      <c r="G37" s="88">
        <v>0</v>
      </c>
      <c r="H37" s="87">
        <v>133</v>
      </c>
      <c r="I37" s="88">
        <v>0</v>
      </c>
      <c r="J37" s="87">
        <v>13</v>
      </c>
      <c r="K37" s="88">
        <v>0</v>
      </c>
      <c r="L37" s="87">
        <v>0</v>
      </c>
    </row>
    <row r="38" spans="1:12" x14ac:dyDescent="0.3">
      <c r="A38" s="34" t="s">
        <v>130</v>
      </c>
      <c r="B38" s="82">
        <v>164</v>
      </c>
      <c r="C38" s="85">
        <v>0</v>
      </c>
      <c r="D38" s="82">
        <v>156</v>
      </c>
      <c r="E38" s="85">
        <v>0</v>
      </c>
      <c r="F38" s="82">
        <v>0</v>
      </c>
      <c r="G38" s="85">
        <v>0</v>
      </c>
      <c r="H38" s="82">
        <v>0</v>
      </c>
      <c r="I38" s="85">
        <v>0</v>
      </c>
      <c r="J38" s="82">
        <v>4</v>
      </c>
      <c r="K38" s="85">
        <v>0</v>
      </c>
      <c r="L38" s="82">
        <v>4</v>
      </c>
    </row>
    <row r="39" spans="1:12" x14ac:dyDescent="0.3">
      <c r="A39" s="34" t="s">
        <v>25</v>
      </c>
      <c r="B39" s="82">
        <v>131</v>
      </c>
      <c r="C39" s="85">
        <v>0</v>
      </c>
      <c r="D39" s="82">
        <v>5</v>
      </c>
      <c r="E39" s="85">
        <v>0</v>
      </c>
      <c r="F39" s="82">
        <v>0</v>
      </c>
      <c r="G39" s="85">
        <v>0</v>
      </c>
      <c r="H39" s="82">
        <v>0</v>
      </c>
      <c r="I39" s="85">
        <v>0</v>
      </c>
      <c r="J39" s="82">
        <v>118</v>
      </c>
      <c r="K39" s="85">
        <v>0</v>
      </c>
      <c r="L39" s="82">
        <v>8</v>
      </c>
    </row>
    <row r="40" spans="1:12" x14ac:dyDescent="0.3">
      <c r="A40" s="34" t="s">
        <v>26</v>
      </c>
      <c r="B40" s="82">
        <v>148</v>
      </c>
      <c r="C40" s="85">
        <v>0</v>
      </c>
      <c r="D40" s="82">
        <v>0</v>
      </c>
      <c r="E40" s="85">
        <v>0</v>
      </c>
      <c r="F40" s="82">
        <v>0</v>
      </c>
      <c r="G40" s="85">
        <v>20</v>
      </c>
      <c r="H40" s="82">
        <v>14</v>
      </c>
      <c r="I40" s="85">
        <v>0</v>
      </c>
      <c r="J40" s="82">
        <v>109</v>
      </c>
      <c r="K40" s="85">
        <v>0</v>
      </c>
      <c r="L40" s="82">
        <v>5</v>
      </c>
    </row>
    <row r="41" spans="1:12" x14ac:dyDescent="0.3">
      <c r="A41" s="34" t="s">
        <v>27</v>
      </c>
      <c r="B41" s="82">
        <v>415</v>
      </c>
      <c r="C41" s="85">
        <v>0</v>
      </c>
      <c r="D41" s="82">
        <v>38</v>
      </c>
      <c r="E41" s="85">
        <v>0</v>
      </c>
      <c r="F41" s="82">
        <v>0</v>
      </c>
      <c r="G41" s="85">
        <v>0</v>
      </c>
      <c r="H41" s="82">
        <v>306</v>
      </c>
      <c r="I41" s="85">
        <v>0</v>
      </c>
      <c r="J41" s="82">
        <v>71</v>
      </c>
      <c r="K41" s="85">
        <v>0</v>
      </c>
      <c r="L41" s="82">
        <v>0</v>
      </c>
    </row>
    <row r="42" spans="1:12" x14ac:dyDescent="0.3">
      <c r="A42" s="34" t="s">
        <v>28</v>
      </c>
      <c r="B42" s="82">
        <v>198</v>
      </c>
      <c r="C42" s="85">
        <v>0</v>
      </c>
      <c r="D42" s="82">
        <v>28</v>
      </c>
      <c r="E42" s="85">
        <v>0</v>
      </c>
      <c r="F42" s="82">
        <v>152</v>
      </c>
      <c r="G42" s="85">
        <v>0</v>
      </c>
      <c r="H42" s="82">
        <v>4</v>
      </c>
      <c r="I42" s="85">
        <v>0</v>
      </c>
      <c r="J42" s="82">
        <v>14</v>
      </c>
      <c r="K42" s="85">
        <v>0</v>
      </c>
      <c r="L42" s="82">
        <v>0</v>
      </c>
    </row>
    <row r="43" spans="1:12" x14ac:dyDescent="0.3">
      <c r="A43" s="34" t="s">
        <v>116</v>
      </c>
      <c r="B43" s="82">
        <v>252</v>
      </c>
      <c r="C43" s="85">
        <v>0</v>
      </c>
      <c r="D43" s="82">
        <v>0</v>
      </c>
      <c r="E43" s="85">
        <v>0</v>
      </c>
      <c r="F43" s="82">
        <v>0</v>
      </c>
      <c r="G43" s="85">
        <v>0</v>
      </c>
      <c r="H43" s="82">
        <v>0</v>
      </c>
      <c r="I43" s="85">
        <v>0</v>
      </c>
      <c r="J43" s="82">
        <v>248</v>
      </c>
      <c r="K43" s="85">
        <v>0</v>
      </c>
      <c r="L43" s="82">
        <v>4</v>
      </c>
    </row>
    <row r="44" spans="1:12" x14ac:dyDescent="0.3">
      <c r="A44" s="34" t="s">
        <v>115</v>
      </c>
      <c r="B44" s="82">
        <v>180</v>
      </c>
      <c r="C44" s="85">
        <v>0</v>
      </c>
      <c r="D44" s="82">
        <v>0</v>
      </c>
      <c r="E44" s="85">
        <v>0</v>
      </c>
      <c r="F44" s="82">
        <v>0</v>
      </c>
      <c r="G44" s="85">
        <v>0</v>
      </c>
      <c r="H44" s="82">
        <v>10</v>
      </c>
      <c r="I44" s="85">
        <v>0</v>
      </c>
      <c r="J44" s="82">
        <v>137</v>
      </c>
      <c r="K44" s="85">
        <v>0</v>
      </c>
      <c r="L44" s="82">
        <v>33</v>
      </c>
    </row>
    <row r="45" spans="1:12" x14ac:dyDescent="0.3">
      <c r="A45" s="34" t="s">
        <v>29</v>
      </c>
      <c r="B45" s="82">
        <v>330</v>
      </c>
      <c r="C45" s="85">
        <v>0</v>
      </c>
      <c r="D45" s="82">
        <v>0</v>
      </c>
      <c r="E45" s="85">
        <v>0</v>
      </c>
      <c r="F45" s="82">
        <v>4</v>
      </c>
      <c r="G45" s="85">
        <v>0</v>
      </c>
      <c r="H45" s="82">
        <v>0</v>
      </c>
      <c r="I45" s="85">
        <v>0</v>
      </c>
      <c r="J45" s="82">
        <v>326</v>
      </c>
      <c r="K45" s="85">
        <v>0</v>
      </c>
      <c r="L45" s="82">
        <v>0</v>
      </c>
    </row>
    <row r="46" spans="1:12" x14ac:dyDescent="0.3">
      <c r="A46" s="34" t="s">
        <v>30</v>
      </c>
      <c r="B46" s="82">
        <v>236</v>
      </c>
      <c r="C46" s="85">
        <v>0</v>
      </c>
      <c r="D46" s="82">
        <v>0</v>
      </c>
      <c r="E46" s="85">
        <v>0</v>
      </c>
      <c r="F46" s="82">
        <v>0</v>
      </c>
      <c r="G46" s="85">
        <v>228</v>
      </c>
      <c r="H46" s="82">
        <v>0</v>
      </c>
      <c r="I46" s="85">
        <v>0</v>
      </c>
      <c r="J46" s="82">
        <v>8</v>
      </c>
      <c r="K46" s="85">
        <v>0</v>
      </c>
      <c r="L46" s="82">
        <v>0</v>
      </c>
    </row>
    <row r="47" spans="1:12" x14ac:dyDescent="0.3">
      <c r="A47" s="34" t="s">
        <v>31</v>
      </c>
      <c r="B47" s="82">
        <v>413</v>
      </c>
      <c r="C47" s="85">
        <v>0</v>
      </c>
      <c r="D47" s="82">
        <v>0</v>
      </c>
      <c r="E47" s="85">
        <v>0</v>
      </c>
      <c r="F47" s="82">
        <v>0</v>
      </c>
      <c r="G47" s="85">
        <v>381</v>
      </c>
      <c r="H47" s="82">
        <v>20</v>
      </c>
      <c r="I47" s="85">
        <v>0</v>
      </c>
      <c r="J47" s="82">
        <v>8</v>
      </c>
      <c r="K47" s="85">
        <v>0</v>
      </c>
      <c r="L47" s="82">
        <v>4</v>
      </c>
    </row>
    <row r="48" spans="1:12" x14ac:dyDescent="0.3">
      <c r="A48" s="34" t="s">
        <v>32</v>
      </c>
      <c r="B48" s="82">
        <v>399</v>
      </c>
      <c r="C48" s="85">
        <v>0</v>
      </c>
      <c r="D48" s="82">
        <v>4</v>
      </c>
      <c r="E48" s="85">
        <v>0</v>
      </c>
      <c r="F48" s="82">
        <v>0</v>
      </c>
      <c r="G48" s="85">
        <v>349</v>
      </c>
      <c r="H48" s="82">
        <v>18</v>
      </c>
      <c r="I48" s="85">
        <v>0</v>
      </c>
      <c r="J48" s="82">
        <v>20</v>
      </c>
      <c r="K48" s="85">
        <v>0</v>
      </c>
      <c r="L48" s="82">
        <v>8</v>
      </c>
    </row>
    <row r="49" spans="1:12" x14ac:dyDescent="0.3">
      <c r="A49" s="34" t="s">
        <v>33</v>
      </c>
      <c r="B49" s="82">
        <v>413</v>
      </c>
      <c r="C49" s="85">
        <v>0</v>
      </c>
      <c r="D49" s="82">
        <v>11</v>
      </c>
      <c r="E49" s="85">
        <v>0</v>
      </c>
      <c r="F49" s="82">
        <v>0</v>
      </c>
      <c r="G49" s="85">
        <v>374</v>
      </c>
      <c r="H49" s="82">
        <v>21</v>
      </c>
      <c r="I49" s="85">
        <v>0</v>
      </c>
      <c r="J49" s="82">
        <v>7</v>
      </c>
      <c r="K49" s="85">
        <v>0</v>
      </c>
      <c r="L49" s="82">
        <v>0</v>
      </c>
    </row>
    <row r="50" spans="1:12" x14ac:dyDescent="0.3">
      <c r="A50" s="34" t="s">
        <v>34</v>
      </c>
      <c r="B50" s="82">
        <v>125</v>
      </c>
      <c r="C50" s="85">
        <v>0</v>
      </c>
      <c r="D50" s="82">
        <v>23</v>
      </c>
      <c r="E50" s="85">
        <v>0</v>
      </c>
      <c r="F50" s="82">
        <v>0</v>
      </c>
      <c r="G50" s="85">
        <v>0</v>
      </c>
      <c r="H50" s="82">
        <v>93</v>
      </c>
      <c r="I50" s="85">
        <v>0</v>
      </c>
      <c r="J50" s="82">
        <v>5</v>
      </c>
      <c r="K50" s="85">
        <v>0</v>
      </c>
      <c r="L50" s="82">
        <v>4</v>
      </c>
    </row>
    <row r="51" spans="1:12" x14ac:dyDescent="0.3">
      <c r="A51" s="34" t="s">
        <v>36</v>
      </c>
      <c r="B51" s="82">
        <v>930</v>
      </c>
      <c r="C51" s="85">
        <v>0</v>
      </c>
      <c r="D51" s="82">
        <v>127</v>
      </c>
      <c r="E51" s="85">
        <v>0</v>
      </c>
      <c r="F51" s="82">
        <v>778</v>
      </c>
      <c r="G51" s="85">
        <v>0</v>
      </c>
      <c r="H51" s="82">
        <v>3</v>
      </c>
      <c r="I51" s="85">
        <v>0</v>
      </c>
      <c r="J51" s="82">
        <v>22</v>
      </c>
      <c r="K51" s="85">
        <v>0</v>
      </c>
      <c r="L51" s="82">
        <v>0</v>
      </c>
    </row>
    <row r="52" spans="1:12" x14ac:dyDescent="0.3">
      <c r="A52" s="34" t="s">
        <v>38</v>
      </c>
      <c r="B52" s="82">
        <v>1159</v>
      </c>
      <c r="C52" s="85">
        <v>0</v>
      </c>
      <c r="D52" s="82">
        <v>89</v>
      </c>
      <c r="E52" s="85">
        <v>0</v>
      </c>
      <c r="F52" s="82">
        <v>1060</v>
      </c>
      <c r="G52" s="85">
        <v>0</v>
      </c>
      <c r="H52" s="82">
        <v>0</v>
      </c>
      <c r="I52" s="85">
        <v>0</v>
      </c>
      <c r="J52" s="82">
        <v>10</v>
      </c>
      <c r="K52" s="85">
        <v>0</v>
      </c>
      <c r="L52" s="82">
        <v>0</v>
      </c>
    </row>
    <row r="53" spans="1:12" x14ac:dyDescent="0.3">
      <c r="A53" s="34" t="s">
        <v>39</v>
      </c>
      <c r="B53" s="82">
        <v>129</v>
      </c>
      <c r="C53" s="85">
        <v>0</v>
      </c>
      <c r="D53" s="82">
        <v>0</v>
      </c>
      <c r="E53" s="85">
        <v>0</v>
      </c>
      <c r="F53" s="82">
        <v>0</v>
      </c>
      <c r="G53" s="85">
        <v>0</v>
      </c>
      <c r="H53" s="82">
        <v>0</v>
      </c>
      <c r="I53" s="85">
        <v>0</v>
      </c>
      <c r="J53" s="82">
        <v>123</v>
      </c>
      <c r="K53" s="85">
        <v>0</v>
      </c>
      <c r="L53" s="82">
        <v>6</v>
      </c>
    </row>
    <row r="54" spans="1:12" x14ac:dyDescent="0.3">
      <c r="A54" s="34" t="s">
        <v>40</v>
      </c>
      <c r="B54" s="82">
        <v>177</v>
      </c>
      <c r="C54" s="85">
        <v>0</v>
      </c>
      <c r="D54" s="82">
        <v>27</v>
      </c>
      <c r="E54" s="85">
        <v>0</v>
      </c>
      <c r="F54" s="82">
        <v>0</v>
      </c>
      <c r="G54" s="85">
        <v>0</v>
      </c>
      <c r="H54" s="82">
        <v>137</v>
      </c>
      <c r="I54" s="85">
        <v>0</v>
      </c>
      <c r="J54" s="82">
        <v>13</v>
      </c>
      <c r="K54" s="85">
        <v>0</v>
      </c>
      <c r="L54" s="82">
        <v>0</v>
      </c>
    </row>
    <row r="55" spans="1:12" x14ac:dyDescent="0.3">
      <c r="A55" s="34" t="s">
        <v>41</v>
      </c>
      <c r="B55" s="82">
        <v>122</v>
      </c>
      <c r="C55" s="85">
        <v>0</v>
      </c>
      <c r="D55" s="82">
        <v>0</v>
      </c>
      <c r="E55" s="85">
        <v>0</v>
      </c>
      <c r="F55" s="82">
        <v>0</v>
      </c>
      <c r="G55" s="85">
        <v>0</v>
      </c>
      <c r="H55" s="82">
        <v>0</v>
      </c>
      <c r="I55" s="85">
        <v>0</v>
      </c>
      <c r="J55" s="82">
        <v>104</v>
      </c>
      <c r="K55" s="85">
        <v>0</v>
      </c>
      <c r="L55" s="82">
        <v>18</v>
      </c>
    </row>
    <row r="56" spans="1:12" x14ac:dyDescent="0.3">
      <c r="A56" s="34" t="s">
        <v>134</v>
      </c>
      <c r="B56" s="82">
        <v>40</v>
      </c>
      <c r="C56" s="85">
        <v>0</v>
      </c>
      <c r="D56" s="82">
        <v>30</v>
      </c>
      <c r="E56" s="85">
        <v>0</v>
      </c>
      <c r="F56" s="82">
        <v>0</v>
      </c>
      <c r="G56" s="85">
        <v>0</v>
      </c>
      <c r="H56" s="82">
        <v>5</v>
      </c>
      <c r="I56" s="85">
        <v>0</v>
      </c>
      <c r="J56" s="82">
        <v>5</v>
      </c>
      <c r="K56" s="85">
        <v>0</v>
      </c>
      <c r="L56" s="82">
        <v>0</v>
      </c>
    </row>
    <row r="57" spans="1:12" x14ac:dyDescent="0.3">
      <c r="A57" s="34" t="s">
        <v>42</v>
      </c>
      <c r="B57" s="82">
        <v>193</v>
      </c>
      <c r="C57" s="85">
        <v>92</v>
      </c>
      <c r="D57" s="82">
        <v>76</v>
      </c>
      <c r="E57" s="85">
        <v>0</v>
      </c>
      <c r="F57" s="82">
        <v>0</v>
      </c>
      <c r="G57" s="85">
        <v>0</v>
      </c>
      <c r="H57" s="82">
        <v>20</v>
      </c>
      <c r="I57" s="85">
        <v>0</v>
      </c>
      <c r="J57" s="82">
        <v>5</v>
      </c>
      <c r="K57" s="85">
        <v>0</v>
      </c>
      <c r="L57" s="82">
        <v>0</v>
      </c>
    </row>
    <row r="58" spans="1:12" x14ac:dyDescent="0.3">
      <c r="A58" s="34" t="s">
        <v>92</v>
      </c>
      <c r="B58" s="82">
        <v>168</v>
      </c>
      <c r="C58" s="85">
        <v>102</v>
      </c>
      <c r="D58" s="82">
        <v>44</v>
      </c>
      <c r="E58" s="85">
        <v>0</v>
      </c>
      <c r="F58" s="82">
        <v>0</v>
      </c>
      <c r="G58" s="85">
        <v>0</v>
      </c>
      <c r="H58" s="82">
        <v>14</v>
      </c>
      <c r="I58" s="85">
        <v>0</v>
      </c>
      <c r="J58" s="82">
        <v>8</v>
      </c>
      <c r="K58" s="85">
        <v>0</v>
      </c>
      <c r="L58" s="82">
        <v>0</v>
      </c>
    </row>
    <row r="59" spans="1:12" x14ac:dyDescent="0.3">
      <c r="A59" s="34" t="s">
        <v>119</v>
      </c>
      <c r="B59" s="82">
        <v>202</v>
      </c>
      <c r="C59" s="85">
        <v>0</v>
      </c>
      <c r="D59" s="82">
        <v>104</v>
      </c>
      <c r="E59" s="85">
        <v>74</v>
      </c>
      <c r="F59" s="82">
        <v>0</v>
      </c>
      <c r="G59" s="85">
        <v>0</v>
      </c>
      <c r="H59" s="82">
        <v>4</v>
      </c>
      <c r="I59" s="85">
        <v>0</v>
      </c>
      <c r="J59" s="82">
        <v>20</v>
      </c>
      <c r="K59" s="85">
        <v>0</v>
      </c>
      <c r="L59" s="82">
        <v>0</v>
      </c>
    </row>
    <row r="60" spans="1:12" x14ac:dyDescent="0.3">
      <c r="A60" s="34" t="s">
        <v>120</v>
      </c>
      <c r="B60" s="82">
        <v>217</v>
      </c>
      <c r="C60" s="85">
        <v>0</v>
      </c>
      <c r="D60" s="82">
        <v>143</v>
      </c>
      <c r="E60" s="85">
        <v>42</v>
      </c>
      <c r="F60" s="82">
        <v>0</v>
      </c>
      <c r="G60" s="85">
        <v>0</v>
      </c>
      <c r="H60" s="82">
        <v>4</v>
      </c>
      <c r="I60" s="85">
        <v>0</v>
      </c>
      <c r="J60" s="82">
        <v>28</v>
      </c>
      <c r="K60" s="85">
        <v>0</v>
      </c>
      <c r="L60" s="82">
        <v>0</v>
      </c>
    </row>
    <row r="61" spans="1:12" x14ac:dyDescent="0.3">
      <c r="A61" s="34" t="s">
        <v>43</v>
      </c>
      <c r="B61" s="82">
        <v>158</v>
      </c>
      <c r="C61" s="85">
        <v>5</v>
      </c>
      <c r="D61" s="82">
        <v>153</v>
      </c>
      <c r="E61" s="85">
        <v>0</v>
      </c>
      <c r="F61" s="82">
        <v>0</v>
      </c>
      <c r="G61" s="85">
        <v>0</v>
      </c>
      <c r="H61" s="82">
        <v>0</v>
      </c>
      <c r="I61" s="85">
        <v>0</v>
      </c>
      <c r="J61" s="82">
        <v>0</v>
      </c>
      <c r="K61" s="85">
        <v>0</v>
      </c>
      <c r="L61" s="82">
        <v>0</v>
      </c>
    </row>
    <row r="62" spans="1:12" x14ac:dyDescent="0.3">
      <c r="A62" s="86" t="s">
        <v>118</v>
      </c>
      <c r="B62" s="87">
        <v>88</v>
      </c>
      <c r="C62" s="88">
        <v>0</v>
      </c>
      <c r="D62" s="87">
        <v>45</v>
      </c>
      <c r="E62" s="88">
        <v>30</v>
      </c>
      <c r="F62" s="87">
        <v>0</v>
      </c>
      <c r="G62" s="88">
        <v>0</v>
      </c>
      <c r="H62" s="87">
        <v>5</v>
      </c>
      <c r="I62" s="88">
        <v>0</v>
      </c>
      <c r="J62" s="87">
        <v>8</v>
      </c>
      <c r="K62" s="88">
        <v>0</v>
      </c>
      <c r="L62" s="87">
        <v>0</v>
      </c>
    </row>
    <row r="63" spans="1:12" x14ac:dyDescent="0.3">
      <c r="A63" s="34" t="s">
        <v>219</v>
      </c>
      <c r="B63" s="82">
        <v>129</v>
      </c>
      <c r="C63" s="85">
        <v>0</v>
      </c>
      <c r="D63" s="82">
        <v>117</v>
      </c>
      <c r="E63" s="85">
        <v>0</v>
      </c>
      <c r="F63" s="82">
        <v>0</v>
      </c>
      <c r="G63" s="85">
        <v>0</v>
      </c>
      <c r="H63" s="82">
        <v>0</v>
      </c>
      <c r="I63" s="85">
        <v>0</v>
      </c>
      <c r="J63" s="82">
        <v>12</v>
      </c>
      <c r="K63" s="85">
        <v>0</v>
      </c>
      <c r="L63" s="82">
        <v>0</v>
      </c>
    </row>
    <row r="64" spans="1:12" x14ac:dyDescent="0.3">
      <c r="A64" s="34" t="s">
        <v>117</v>
      </c>
      <c r="B64" s="82">
        <v>92</v>
      </c>
      <c r="C64" s="85">
        <v>0</v>
      </c>
      <c r="D64" s="82">
        <v>61</v>
      </c>
      <c r="E64" s="85">
        <v>15</v>
      </c>
      <c r="F64" s="82">
        <v>0</v>
      </c>
      <c r="G64" s="85">
        <v>0</v>
      </c>
      <c r="H64" s="82">
        <v>4</v>
      </c>
      <c r="I64" s="85">
        <v>0</v>
      </c>
      <c r="J64" s="82">
        <v>8</v>
      </c>
      <c r="K64" s="85">
        <v>0</v>
      </c>
      <c r="L64" s="82">
        <v>4</v>
      </c>
    </row>
    <row r="65" spans="1:12" x14ac:dyDescent="0.3">
      <c r="A65" s="34" t="s">
        <v>121</v>
      </c>
      <c r="B65" s="82">
        <v>191</v>
      </c>
      <c r="C65" s="85">
        <v>0</v>
      </c>
      <c r="D65" s="82">
        <v>120</v>
      </c>
      <c r="E65" s="85">
        <v>47</v>
      </c>
      <c r="F65" s="82">
        <v>0</v>
      </c>
      <c r="G65" s="85">
        <v>0</v>
      </c>
      <c r="H65" s="82">
        <v>4</v>
      </c>
      <c r="I65" s="85">
        <v>0</v>
      </c>
      <c r="J65" s="82">
        <v>12</v>
      </c>
      <c r="K65" s="85">
        <v>0</v>
      </c>
      <c r="L65" s="82">
        <v>8</v>
      </c>
    </row>
    <row r="66" spans="1:12" x14ac:dyDescent="0.3">
      <c r="A66" s="86" t="s">
        <v>44</v>
      </c>
      <c r="B66" s="87">
        <v>149</v>
      </c>
      <c r="C66" s="88">
        <v>0</v>
      </c>
      <c r="D66" s="87">
        <v>110</v>
      </c>
      <c r="E66" s="88">
        <v>0</v>
      </c>
      <c r="F66" s="87">
        <v>0</v>
      </c>
      <c r="G66" s="88">
        <v>10</v>
      </c>
      <c r="H66" s="87">
        <v>24</v>
      </c>
      <c r="I66" s="88">
        <v>0</v>
      </c>
      <c r="J66" s="87">
        <v>5</v>
      </c>
      <c r="K66" s="88">
        <v>0</v>
      </c>
      <c r="L66" s="87">
        <v>0</v>
      </c>
    </row>
    <row r="67" spans="1:12" x14ac:dyDescent="0.3">
      <c r="A67" s="86" t="s">
        <v>122</v>
      </c>
      <c r="B67" s="87">
        <v>93</v>
      </c>
      <c r="C67" s="88">
        <v>0</v>
      </c>
      <c r="D67" s="87">
        <v>52</v>
      </c>
      <c r="E67" s="88">
        <v>29</v>
      </c>
      <c r="F67" s="87">
        <v>0</v>
      </c>
      <c r="G67" s="88">
        <v>0</v>
      </c>
      <c r="H67" s="87">
        <v>0</v>
      </c>
      <c r="I67" s="88">
        <v>0</v>
      </c>
      <c r="J67" s="87">
        <v>12</v>
      </c>
      <c r="K67" s="88">
        <v>0</v>
      </c>
      <c r="L67" s="87">
        <v>0</v>
      </c>
    </row>
    <row r="68" spans="1:12" x14ac:dyDescent="0.3">
      <c r="A68" s="34" t="s">
        <v>218</v>
      </c>
      <c r="B68" s="82">
        <v>400</v>
      </c>
      <c r="C68" s="85">
        <v>0</v>
      </c>
      <c r="D68" s="82">
        <v>384</v>
      </c>
      <c r="E68" s="85">
        <v>0</v>
      </c>
      <c r="F68" s="82">
        <v>0</v>
      </c>
      <c r="G68" s="85">
        <v>0</v>
      </c>
      <c r="H68" s="82">
        <v>8</v>
      </c>
      <c r="I68" s="85">
        <v>0</v>
      </c>
      <c r="J68" s="82">
        <v>8</v>
      </c>
      <c r="K68" s="85">
        <v>0</v>
      </c>
      <c r="L68" s="82">
        <v>0</v>
      </c>
    </row>
    <row r="69" spans="1:12" x14ac:dyDescent="0.3">
      <c r="A69" s="34" t="s">
        <v>49</v>
      </c>
      <c r="B69" s="82">
        <v>342</v>
      </c>
      <c r="C69" s="85">
        <v>0</v>
      </c>
      <c r="D69" s="82">
        <v>104</v>
      </c>
      <c r="E69" s="85">
        <v>0</v>
      </c>
      <c r="F69" s="82">
        <v>0</v>
      </c>
      <c r="G69" s="85">
        <v>221</v>
      </c>
      <c r="H69" s="82">
        <v>13</v>
      </c>
      <c r="I69" s="85">
        <v>0</v>
      </c>
      <c r="J69" s="82">
        <v>0</v>
      </c>
      <c r="K69" s="85">
        <v>0</v>
      </c>
      <c r="L69" s="82">
        <v>4</v>
      </c>
    </row>
    <row r="70" spans="1:12" x14ac:dyDescent="0.3">
      <c r="A70" s="34" t="s">
        <v>50</v>
      </c>
      <c r="B70" s="82">
        <v>131</v>
      </c>
      <c r="C70" s="85">
        <v>0</v>
      </c>
      <c r="D70" s="82">
        <v>0</v>
      </c>
      <c r="E70" s="85">
        <v>0</v>
      </c>
      <c r="F70" s="82">
        <v>0</v>
      </c>
      <c r="G70" s="85">
        <v>0</v>
      </c>
      <c r="H70" s="82">
        <v>0</v>
      </c>
      <c r="I70" s="85">
        <v>0</v>
      </c>
      <c r="J70" s="82">
        <v>14</v>
      </c>
      <c r="K70" s="85">
        <v>0</v>
      </c>
      <c r="L70" s="82">
        <v>117</v>
      </c>
    </row>
    <row r="71" spans="1:12" x14ac:dyDescent="0.3">
      <c r="A71" s="34" t="s">
        <v>94</v>
      </c>
      <c r="B71" s="82">
        <v>154</v>
      </c>
      <c r="C71" s="85">
        <v>0</v>
      </c>
      <c r="D71" s="82">
        <v>35</v>
      </c>
      <c r="E71" s="85">
        <v>10</v>
      </c>
      <c r="F71" s="82">
        <v>0</v>
      </c>
      <c r="G71" s="85">
        <v>0</v>
      </c>
      <c r="H71" s="82">
        <v>29</v>
      </c>
      <c r="I71" s="85">
        <v>70</v>
      </c>
      <c r="J71" s="82">
        <v>10</v>
      </c>
      <c r="K71" s="85">
        <v>0</v>
      </c>
      <c r="L71" s="82">
        <v>0</v>
      </c>
    </row>
    <row r="72" spans="1:12" x14ac:dyDescent="0.3">
      <c r="A72" s="86" t="s">
        <v>51</v>
      </c>
      <c r="B72" s="87">
        <v>128</v>
      </c>
      <c r="C72" s="88">
        <v>0</v>
      </c>
      <c r="D72" s="87">
        <v>124</v>
      </c>
      <c r="E72" s="88">
        <v>0</v>
      </c>
      <c r="F72" s="87">
        <v>0</v>
      </c>
      <c r="G72" s="88">
        <v>0</v>
      </c>
      <c r="H72" s="87">
        <v>0</v>
      </c>
      <c r="I72" s="88">
        <v>0</v>
      </c>
      <c r="J72" s="87">
        <v>4</v>
      </c>
      <c r="K72" s="88">
        <v>0</v>
      </c>
      <c r="L72" s="87">
        <v>0</v>
      </c>
    </row>
    <row r="73" spans="1:12" x14ac:dyDescent="0.3">
      <c r="A73" s="34" t="s">
        <v>194</v>
      </c>
      <c r="B73" s="82">
        <v>716</v>
      </c>
      <c r="C73" s="85">
        <v>0</v>
      </c>
      <c r="D73" s="82">
        <v>201</v>
      </c>
      <c r="E73" s="85">
        <v>0</v>
      </c>
      <c r="F73" s="82">
        <v>509</v>
      </c>
      <c r="G73" s="85">
        <v>0</v>
      </c>
      <c r="H73" s="82">
        <v>0</v>
      </c>
      <c r="I73" s="85">
        <v>0</v>
      </c>
      <c r="J73" s="82">
        <v>6</v>
      </c>
      <c r="K73" s="85">
        <v>0</v>
      </c>
      <c r="L73" s="82">
        <v>0</v>
      </c>
    </row>
    <row r="74" spans="1:12" x14ac:dyDescent="0.3">
      <c r="A74" s="34" t="s">
        <v>52</v>
      </c>
      <c r="B74" s="82">
        <v>348</v>
      </c>
      <c r="C74" s="85">
        <v>0</v>
      </c>
      <c r="D74" s="82">
        <v>103</v>
      </c>
      <c r="E74" s="85">
        <v>0</v>
      </c>
      <c r="F74" s="82">
        <v>0</v>
      </c>
      <c r="G74" s="85">
        <v>9</v>
      </c>
      <c r="H74" s="82">
        <v>196</v>
      </c>
      <c r="I74" s="85">
        <v>0</v>
      </c>
      <c r="J74" s="82">
        <v>40</v>
      </c>
      <c r="K74" s="85">
        <v>0</v>
      </c>
      <c r="L74" s="82">
        <v>0</v>
      </c>
    </row>
    <row r="75" spans="1:12" x14ac:dyDescent="0.3">
      <c r="A75" s="34" t="s">
        <v>53</v>
      </c>
      <c r="B75" s="82">
        <v>371</v>
      </c>
      <c r="C75" s="85">
        <v>0</v>
      </c>
      <c r="D75" s="82">
        <v>0</v>
      </c>
      <c r="E75" s="85">
        <v>0</v>
      </c>
      <c r="F75" s="82">
        <v>0</v>
      </c>
      <c r="G75" s="85">
        <v>0</v>
      </c>
      <c r="H75" s="82">
        <v>0</v>
      </c>
      <c r="I75" s="85">
        <v>0</v>
      </c>
      <c r="J75" s="82">
        <v>16</v>
      </c>
      <c r="K75" s="85">
        <v>0</v>
      </c>
      <c r="L75" s="82">
        <v>355</v>
      </c>
    </row>
    <row r="76" spans="1:12" x14ac:dyDescent="0.3">
      <c r="A76" s="34" t="s">
        <v>54</v>
      </c>
      <c r="B76" s="82">
        <v>348</v>
      </c>
      <c r="C76" s="85">
        <v>10</v>
      </c>
      <c r="D76" s="82">
        <v>71</v>
      </c>
      <c r="E76" s="85">
        <v>0</v>
      </c>
      <c r="F76" s="82">
        <v>211</v>
      </c>
      <c r="G76" s="85">
        <v>0</v>
      </c>
      <c r="H76" s="82">
        <v>22</v>
      </c>
      <c r="I76" s="85">
        <v>0</v>
      </c>
      <c r="J76" s="82">
        <v>34</v>
      </c>
      <c r="K76" s="85">
        <v>0</v>
      </c>
      <c r="L76" s="82">
        <v>0</v>
      </c>
    </row>
    <row r="77" spans="1:12" x14ac:dyDescent="0.3">
      <c r="A77" s="34" t="s">
        <v>55</v>
      </c>
      <c r="B77" s="82">
        <v>415</v>
      </c>
      <c r="C77" s="85">
        <v>0</v>
      </c>
      <c r="D77" s="82">
        <v>78</v>
      </c>
      <c r="E77" s="85">
        <v>0</v>
      </c>
      <c r="F77" s="82">
        <v>329</v>
      </c>
      <c r="G77" s="85">
        <v>0</v>
      </c>
      <c r="H77" s="82">
        <v>0</v>
      </c>
      <c r="I77" s="85">
        <v>0</v>
      </c>
      <c r="J77" s="82">
        <v>8</v>
      </c>
      <c r="K77" s="85">
        <v>0</v>
      </c>
      <c r="L77" s="82">
        <v>0</v>
      </c>
    </row>
    <row r="78" spans="1:12" x14ac:dyDescent="0.3">
      <c r="A78" s="34" t="s">
        <v>56</v>
      </c>
      <c r="B78" s="82">
        <v>385</v>
      </c>
      <c r="C78" s="85">
        <v>0</v>
      </c>
      <c r="D78" s="82">
        <v>45</v>
      </c>
      <c r="E78" s="85">
        <v>0</v>
      </c>
      <c r="F78" s="82">
        <v>0</v>
      </c>
      <c r="G78" s="85">
        <v>0</v>
      </c>
      <c r="H78" s="82">
        <v>0</v>
      </c>
      <c r="I78" s="85">
        <v>0</v>
      </c>
      <c r="J78" s="82">
        <v>340</v>
      </c>
      <c r="K78" s="85">
        <v>0</v>
      </c>
      <c r="L78" s="82">
        <v>0</v>
      </c>
    </row>
    <row r="79" spans="1:12" x14ac:dyDescent="0.3">
      <c r="A79" s="34" t="s">
        <v>57</v>
      </c>
      <c r="B79" s="82">
        <v>252</v>
      </c>
      <c r="C79" s="85">
        <v>0</v>
      </c>
      <c r="D79" s="82">
        <v>25</v>
      </c>
      <c r="E79" s="85">
        <v>0</v>
      </c>
      <c r="F79" s="82">
        <v>8</v>
      </c>
      <c r="G79" s="85">
        <v>0</v>
      </c>
      <c r="H79" s="82">
        <v>170</v>
      </c>
      <c r="I79" s="85">
        <v>0</v>
      </c>
      <c r="J79" s="82">
        <v>49</v>
      </c>
      <c r="K79" s="85">
        <v>0</v>
      </c>
      <c r="L79" s="82">
        <v>0</v>
      </c>
    </row>
    <row r="80" spans="1:12" x14ac:dyDescent="0.3">
      <c r="A80" s="34" t="s">
        <v>58</v>
      </c>
      <c r="B80" s="82">
        <v>6</v>
      </c>
      <c r="C80" s="85">
        <v>0</v>
      </c>
      <c r="D80" s="82">
        <v>0</v>
      </c>
      <c r="E80" s="85">
        <v>0</v>
      </c>
      <c r="F80" s="82">
        <v>6</v>
      </c>
      <c r="G80" s="85">
        <v>0</v>
      </c>
      <c r="H80" s="82">
        <v>0</v>
      </c>
      <c r="I80" s="85">
        <v>0</v>
      </c>
      <c r="J80" s="82">
        <v>0</v>
      </c>
      <c r="K80" s="85">
        <v>0</v>
      </c>
      <c r="L80" s="82">
        <v>0</v>
      </c>
    </row>
    <row r="81" spans="1:12" x14ac:dyDescent="0.3">
      <c r="A81" s="86" t="s">
        <v>59</v>
      </c>
      <c r="B81" s="87">
        <v>100</v>
      </c>
      <c r="C81" s="88">
        <v>0</v>
      </c>
      <c r="D81" s="87">
        <v>5</v>
      </c>
      <c r="E81" s="88">
        <v>0</v>
      </c>
      <c r="F81" s="87">
        <v>0</v>
      </c>
      <c r="G81" s="88">
        <v>0</v>
      </c>
      <c r="H81" s="87">
        <v>0</v>
      </c>
      <c r="I81" s="88">
        <v>0</v>
      </c>
      <c r="J81" s="87">
        <v>95</v>
      </c>
      <c r="K81" s="88">
        <v>0</v>
      </c>
      <c r="L81" s="87">
        <v>0</v>
      </c>
    </row>
    <row r="82" spans="1:12" x14ac:dyDescent="0.3">
      <c r="A82" s="34" t="s">
        <v>60</v>
      </c>
      <c r="B82" s="82">
        <v>105</v>
      </c>
      <c r="C82" s="85">
        <v>0</v>
      </c>
      <c r="D82" s="82">
        <v>91</v>
      </c>
      <c r="E82" s="85">
        <v>0</v>
      </c>
      <c r="F82" s="82">
        <v>0</v>
      </c>
      <c r="G82" s="85">
        <v>0</v>
      </c>
      <c r="H82" s="82">
        <v>9</v>
      </c>
      <c r="I82" s="85">
        <v>0</v>
      </c>
      <c r="J82" s="82">
        <v>5</v>
      </c>
      <c r="K82" s="85">
        <v>0</v>
      </c>
      <c r="L82" s="82">
        <v>0</v>
      </c>
    </row>
    <row r="83" spans="1:12" x14ac:dyDescent="0.3">
      <c r="A83" s="34" t="s">
        <v>61</v>
      </c>
      <c r="B83" s="82">
        <v>158</v>
      </c>
      <c r="C83" s="85">
        <v>0</v>
      </c>
      <c r="D83" s="82">
        <v>16</v>
      </c>
      <c r="E83" s="85">
        <v>0</v>
      </c>
      <c r="F83" s="82">
        <v>127</v>
      </c>
      <c r="G83" s="85">
        <v>0</v>
      </c>
      <c r="H83" s="82">
        <v>4</v>
      </c>
      <c r="I83" s="85">
        <v>0</v>
      </c>
      <c r="J83" s="82">
        <v>11</v>
      </c>
      <c r="K83" s="85">
        <v>0</v>
      </c>
      <c r="L83" s="82">
        <v>0</v>
      </c>
    </row>
    <row r="84" spans="1:12" x14ac:dyDescent="0.3">
      <c r="A84" s="34" t="s">
        <v>62</v>
      </c>
      <c r="B84" s="82">
        <v>284</v>
      </c>
      <c r="C84" s="85">
        <v>0</v>
      </c>
      <c r="D84" s="82">
        <v>14</v>
      </c>
      <c r="E84" s="85">
        <v>0</v>
      </c>
      <c r="F84" s="82">
        <v>4</v>
      </c>
      <c r="G84" s="85">
        <v>0</v>
      </c>
      <c r="H84" s="82">
        <v>0</v>
      </c>
      <c r="I84" s="85">
        <v>0</v>
      </c>
      <c r="J84" s="82">
        <v>266</v>
      </c>
      <c r="K84" s="85">
        <v>0</v>
      </c>
      <c r="L84" s="82">
        <v>0</v>
      </c>
    </row>
    <row r="85" spans="1:12" x14ac:dyDescent="0.3">
      <c r="A85" s="34" t="s">
        <v>63</v>
      </c>
      <c r="B85" s="82">
        <v>230</v>
      </c>
      <c r="C85" s="85">
        <v>0</v>
      </c>
      <c r="D85" s="82">
        <v>13</v>
      </c>
      <c r="E85" s="85">
        <v>0</v>
      </c>
      <c r="F85" s="82">
        <v>0</v>
      </c>
      <c r="G85" s="85">
        <v>191</v>
      </c>
      <c r="H85" s="82">
        <v>14</v>
      </c>
      <c r="I85" s="85">
        <v>0</v>
      </c>
      <c r="J85" s="82">
        <v>12</v>
      </c>
      <c r="K85" s="85">
        <v>0</v>
      </c>
      <c r="L85" s="82">
        <v>0</v>
      </c>
    </row>
    <row r="86" spans="1:12" x14ac:dyDescent="0.3">
      <c r="A86" s="86" t="s">
        <v>195</v>
      </c>
      <c r="B86" s="87">
        <v>402</v>
      </c>
      <c r="C86" s="88">
        <v>353</v>
      </c>
      <c r="D86" s="87">
        <v>45</v>
      </c>
      <c r="E86" s="88">
        <v>0</v>
      </c>
      <c r="F86" s="87">
        <v>0</v>
      </c>
      <c r="G86" s="88">
        <v>0</v>
      </c>
      <c r="H86" s="87">
        <v>4</v>
      </c>
      <c r="I86" s="88">
        <v>0</v>
      </c>
      <c r="J86" s="87">
        <v>0</v>
      </c>
      <c r="K86" s="88">
        <v>0</v>
      </c>
      <c r="L86" s="87">
        <v>0</v>
      </c>
    </row>
    <row r="87" spans="1:12" x14ac:dyDescent="0.3">
      <c r="A87" s="34"/>
      <c r="B87" s="82"/>
      <c r="C87" s="85"/>
      <c r="D87" s="82"/>
      <c r="E87" s="85"/>
      <c r="F87" s="82"/>
      <c r="G87" s="85"/>
      <c r="H87" s="82"/>
      <c r="I87" s="85"/>
      <c r="J87" s="82"/>
      <c r="K87" s="85"/>
      <c r="L87" s="82"/>
    </row>
    <row r="88" spans="1:12" x14ac:dyDescent="0.3">
      <c r="A88" s="34" t="s">
        <v>64</v>
      </c>
      <c r="B88" s="82">
        <v>4517</v>
      </c>
      <c r="C88" s="85">
        <v>0</v>
      </c>
      <c r="D88" s="82">
        <v>0</v>
      </c>
      <c r="E88" s="85">
        <v>0</v>
      </c>
      <c r="F88" s="82">
        <v>0</v>
      </c>
      <c r="G88" s="85">
        <v>0</v>
      </c>
      <c r="H88" s="82">
        <v>0</v>
      </c>
      <c r="I88" s="85">
        <v>0</v>
      </c>
      <c r="J88" s="82">
        <v>0</v>
      </c>
      <c r="K88" s="85">
        <v>4517</v>
      </c>
      <c r="L88" s="82">
        <v>0</v>
      </c>
    </row>
    <row r="89" spans="1:12" x14ac:dyDescent="0.3">
      <c r="A89" s="34" t="s">
        <v>131</v>
      </c>
      <c r="B89" s="82">
        <v>97</v>
      </c>
      <c r="C89" s="85">
        <v>0</v>
      </c>
      <c r="D89" s="82">
        <v>0</v>
      </c>
      <c r="E89" s="85">
        <v>0</v>
      </c>
      <c r="F89" s="82">
        <v>0</v>
      </c>
      <c r="G89" s="85">
        <v>0</v>
      </c>
      <c r="H89" s="82">
        <v>0</v>
      </c>
      <c r="I89" s="85">
        <v>0</v>
      </c>
      <c r="J89" s="82">
        <v>0</v>
      </c>
      <c r="K89" s="85">
        <v>97</v>
      </c>
      <c r="L89" s="82">
        <v>0</v>
      </c>
    </row>
  </sheetData>
  <sortState ref="A28:M110">
    <sortCondition ref="A28:A1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workbookViewId="0"/>
  </sheetViews>
  <sheetFormatPr baseColWidth="10" defaultColWidth="11.375" defaultRowHeight="16.5" x14ac:dyDescent="0.3"/>
  <cols>
    <col min="1" max="1" width="44" style="83" bestFit="1" customWidth="1"/>
    <col min="2" max="13" width="9.75" style="97" customWidth="1"/>
    <col min="14" max="14" width="2.375" style="102" customWidth="1"/>
    <col min="15" max="15" width="8.375" style="83" customWidth="1"/>
    <col min="16" max="16" width="12.75" style="83" customWidth="1"/>
    <col min="17" max="21" width="11.375" style="83"/>
    <col min="22" max="22" width="13" style="83" customWidth="1"/>
    <col min="23" max="25" width="11.375" style="83"/>
    <col min="26" max="26" width="2.125" style="83" customWidth="1"/>
    <col min="27" max="27" width="8.75" style="83" customWidth="1"/>
    <col min="28" max="16384" width="11.375" style="83"/>
  </cols>
  <sheetData>
    <row r="1" spans="1:37" s="1" customFormat="1" ht="49.5" customHeight="1" x14ac:dyDescent="0.3">
      <c r="A1" s="34" t="s">
        <v>85</v>
      </c>
      <c r="B1" s="36" t="s">
        <v>223</v>
      </c>
      <c r="C1" s="36" t="s">
        <v>231</v>
      </c>
      <c r="D1" s="36" t="s">
        <v>103</v>
      </c>
      <c r="E1" s="36" t="s">
        <v>104</v>
      </c>
      <c r="F1" s="36" t="s">
        <v>105</v>
      </c>
      <c r="G1" s="36" t="s">
        <v>106</v>
      </c>
      <c r="H1" s="36" t="s">
        <v>107</v>
      </c>
      <c r="I1" s="36" t="s">
        <v>108</v>
      </c>
      <c r="J1" s="36" t="s">
        <v>109</v>
      </c>
      <c r="K1" s="36" t="s">
        <v>110</v>
      </c>
      <c r="L1" s="36" t="s">
        <v>111</v>
      </c>
      <c r="M1" s="38" t="s">
        <v>112</v>
      </c>
      <c r="N1" s="101"/>
      <c r="O1" s="36" t="s">
        <v>231</v>
      </c>
      <c r="P1" s="36" t="s">
        <v>103</v>
      </c>
      <c r="Q1" s="36" t="s">
        <v>104</v>
      </c>
      <c r="R1" s="36" t="s">
        <v>105</v>
      </c>
      <c r="S1" s="36" t="s">
        <v>106</v>
      </c>
      <c r="T1" s="36" t="s">
        <v>107</v>
      </c>
      <c r="U1" s="36" t="s">
        <v>108</v>
      </c>
      <c r="V1" s="36" t="s">
        <v>109</v>
      </c>
      <c r="W1" s="36" t="s">
        <v>110</v>
      </c>
      <c r="X1" s="36" t="s">
        <v>111</v>
      </c>
      <c r="Y1" s="38" t="s">
        <v>112</v>
      </c>
      <c r="AA1" s="36" t="s">
        <v>230</v>
      </c>
      <c r="AB1" s="36" t="s">
        <v>103</v>
      </c>
      <c r="AC1" s="36" t="s">
        <v>104</v>
      </c>
      <c r="AD1" s="36" t="s">
        <v>105</v>
      </c>
      <c r="AE1" s="36" t="s">
        <v>106</v>
      </c>
      <c r="AF1" s="36" t="s">
        <v>107</v>
      </c>
      <c r="AG1" s="36" t="s">
        <v>108</v>
      </c>
      <c r="AH1" s="36" t="s">
        <v>109</v>
      </c>
      <c r="AI1" s="36" t="s">
        <v>110</v>
      </c>
      <c r="AJ1" s="36" t="s">
        <v>111</v>
      </c>
      <c r="AK1" s="38" t="s">
        <v>112</v>
      </c>
    </row>
    <row r="2" spans="1:37" s="112" customFormat="1" x14ac:dyDescent="0.3">
      <c r="A2" s="110" t="s">
        <v>6</v>
      </c>
      <c r="B2" s="104"/>
      <c r="C2" s="104">
        <f>SUM(O2,AA2)</f>
        <v>41035</v>
      </c>
      <c r="D2" s="104">
        <f>SUM(P2,AB2)</f>
        <v>1184</v>
      </c>
      <c r="E2" s="104">
        <f t="shared" ref="E2:L2" si="0">SUM(Q2,AC2)</f>
        <v>7364</v>
      </c>
      <c r="F2" s="104">
        <f t="shared" si="0"/>
        <v>411</v>
      </c>
      <c r="G2" s="104">
        <f t="shared" si="0"/>
        <v>6293</v>
      </c>
      <c r="H2" s="104">
        <f t="shared" si="0"/>
        <v>4676</v>
      </c>
      <c r="I2" s="104">
        <f t="shared" si="0"/>
        <v>4650</v>
      </c>
      <c r="J2" s="104">
        <f t="shared" si="0"/>
        <v>377</v>
      </c>
      <c r="K2" s="104">
        <f t="shared" si="0"/>
        <v>5611</v>
      </c>
      <c r="L2" s="104">
        <f t="shared" si="0"/>
        <v>8914</v>
      </c>
      <c r="M2" s="104">
        <f>SUM(Y2,AK2)</f>
        <v>1555</v>
      </c>
      <c r="N2" s="111"/>
      <c r="O2" s="110">
        <f>SUM(O3,O9,O24,O90)</f>
        <v>20036</v>
      </c>
      <c r="P2" s="110">
        <f t="shared" ref="P2:Y2" si="1">SUM(P3,P9,P24,P90)</f>
        <v>581</v>
      </c>
      <c r="Q2" s="110">
        <f t="shared" si="1"/>
        <v>3502</v>
      </c>
      <c r="R2" s="110">
        <f t="shared" si="1"/>
        <v>164</v>
      </c>
      <c r="S2" s="110">
        <f t="shared" si="1"/>
        <v>3098</v>
      </c>
      <c r="T2" s="110">
        <f t="shared" si="1"/>
        <v>2312</v>
      </c>
      <c r="U2" s="110">
        <f t="shared" si="1"/>
        <v>2628</v>
      </c>
      <c r="V2" s="110">
        <f t="shared" si="1"/>
        <v>159</v>
      </c>
      <c r="W2" s="110">
        <f t="shared" si="1"/>
        <v>2613</v>
      </c>
      <c r="X2" s="110">
        <f t="shared" si="1"/>
        <v>4300</v>
      </c>
      <c r="Y2" s="110">
        <f t="shared" si="1"/>
        <v>679</v>
      </c>
      <c r="AA2" s="110">
        <f>SUM(AA3,AA9,AA24,AA90)</f>
        <v>20999</v>
      </c>
      <c r="AB2" s="110">
        <f t="shared" ref="AB2" si="2">SUM(AB3,AB9,AB24,AB90)</f>
        <v>603</v>
      </c>
      <c r="AC2" s="110">
        <f t="shared" ref="AC2" si="3">SUM(AC3,AC9,AC24,AC90)</f>
        <v>3862</v>
      </c>
      <c r="AD2" s="110">
        <f t="shared" ref="AD2" si="4">SUM(AD3,AD9,AD24,AD90)</f>
        <v>247</v>
      </c>
      <c r="AE2" s="110">
        <f t="shared" ref="AE2" si="5">SUM(AE3,AE9,AE24,AE90)</f>
        <v>3195</v>
      </c>
      <c r="AF2" s="110">
        <f t="shared" ref="AF2" si="6">SUM(AF3,AF9,AF24,AF90)</f>
        <v>2364</v>
      </c>
      <c r="AG2" s="110">
        <f t="shared" ref="AG2" si="7">SUM(AG3,AG9,AG24,AG90)</f>
        <v>2022</v>
      </c>
      <c r="AH2" s="110">
        <f t="shared" ref="AH2" si="8">SUM(AH3,AH9,AH24,AH90)</f>
        <v>218</v>
      </c>
      <c r="AI2" s="110">
        <f t="shared" ref="AI2" si="9">SUM(AI3,AI9,AI24,AI90)</f>
        <v>2998</v>
      </c>
      <c r="AJ2" s="110">
        <f t="shared" ref="AJ2" si="10">SUM(AJ3,AJ9,AJ24,AJ90)</f>
        <v>4614</v>
      </c>
      <c r="AK2" s="110">
        <f t="shared" ref="AK2" si="11">SUM(AK3,AK9,AK24,AK90)</f>
        <v>876</v>
      </c>
    </row>
    <row r="3" spans="1:37" s="109" customFormat="1" x14ac:dyDescent="0.3">
      <c r="A3" s="105"/>
      <c r="B3" s="106"/>
      <c r="C3" s="113">
        <f>SUM(C4:C8)</f>
        <v>0.24</v>
      </c>
      <c r="D3" s="113">
        <f t="shared" ref="D3:M3" si="12">SUM(D4:D8)</f>
        <v>0</v>
      </c>
      <c r="E3" s="113">
        <f t="shared" si="12"/>
        <v>0.79</v>
      </c>
      <c r="F3" s="113">
        <f t="shared" si="12"/>
        <v>0</v>
      </c>
      <c r="G3" s="113">
        <f t="shared" si="12"/>
        <v>0</v>
      </c>
      <c r="H3" s="113">
        <f t="shared" si="12"/>
        <v>0</v>
      </c>
      <c r="I3" s="113">
        <f t="shared" si="12"/>
        <v>0.1</v>
      </c>
      <c r="J3" s="113">
        <f t="shared" si="12"/>
        <v>0</v>
      </c>
      <c r="K3" s="113">
        <f t="shared" si="12"/>
        <v>0.35</v>
      </c>
      <c r="L3" s="113">
        <f t="shared" si="12"/>
        <v>0</v>
      </c>
      <c r="M3" s="113">
        <f t="shared" si="12"/>
        <v>0.4</v>
      </c>
      <c r="N3" s="107"/>
      <c r="O3" s="108">
        <f>SUM(O4:O8)</f>
        <v>61</v>
      </c>
      <c r="P3" s="108">
        <f t="shared" ref="P3:Y3" si="13">SUM(P4:P8)</f>
        <v>0</v>
      </c>
      <c r="Q3" s="108">
        <f t="shared" si="13"/>
        <v>53</v>
      </c>
      <c r="R3" s="108">
        <f t="shared" si="13"/>
        <v>0</v>
      </c>
      <c r="S3" s="108">
        <f t="shared" si="13"/>
        <v>0</v>
      </c>
      <c r="T3" s="108">
        <f t="shared" si="13"/>
        <v>0</v>
      </c>
      <c r="U3" s="108">
        <f t="shared" si="13"/>
        <v>0</v>
      </c>
      <c r="V3" s="108">
        <f t="shared" si="13"/>
        <v>0</v>
      </c>
      <c r="W3" s="108">
        <f t="shared" si="13"/>
        <v>8</v>
      </c>
      <c r="X3" s="108">
        <f t="shared" si="13"/>
        <v>0</v>
      </c>
      <c r="Y3" s="108">
        <f t="shared" si="13"/>
        <v>0</v>
      </c>
      <c r="AA3" s="108">
        <f t="shared" ref="AA3:AK3" si="14">SUM(AA4:AA8)</f>
        <v>29</v>
      </c>
      <c r="AB3" s="108">
        <f t="shared" si="14"/>
        <v>0</v>
      </c>
      <c r="AC3" s="108">
        <f t="shared" si="14"/>
        <v>6</v>
      </c>
      <c r="AD3" s="108">
        <f t="shared" si="14"/>
        <v>0</v>
      </c>
      <c r="AE3" s="108">
        <f t="shared" si="14"/>
        <v>0</v>
      </c>
      <c r="AF3" s="108">
        <f t="shared" si="14"/>
        <v>0</v>
      </c>
      <c r="AG3" s="108">
        <f t="shared" si="14"/>
        <v>5</v>
      </c>
      <c r="AH3" s="108">
        <f t="shared" si="14"/>
        <v>0</v>
      </c>
      <c r="AI3" s="108">
        <f t="shared" si="14"/>
        <v>12</v>
      </c>
      <c r="AJ3" s="108">
        <f t="shared" si="14"/>
        <v>0</v>
      </c>
      <c r="AK3" s="108">
        <f t="shared" si="14"/>
        <v>6</v>
      </c>
    </row>
    <row r="4" spans="1:37" x14ac:dyDescent="0.3">
      <c r="A4" s="4" t="s">
        <v>224</v>
      </c>
      <c r="B4" s="26">
        <v>5</v>
      </c>
      <c r="C4" s="115">
        <f>ROUND(((O4+AA4)/(C$2)*100),2)+0.01</f>
        <v>0.02</v>
      </c>
      <c r="D4" s="62">
        <f t="shared" ref="D4:M8" si="15">ROUND(((P4+AB4)/(D$2)*100),2)</f>
        <v>0</v>
      </c>
      <c r="E4" s="62">
        <f t="shared" si="15"/>
        <v>0</v>
      </c>
      <c r="F4" s="62">
        <f t="shared" si="15"/>
        <v>0</v>
      </c>
      <c r="G4" s="62">
        <f t="shared" si="15"/>
        <v>0</v>
      </c>
      <c r="H4" s="62">
        <f t="shared" si="15"/>
        <v>0</v>
      </c>
      <c r="I4" s="115">
        <f>ROUND(((U4+AG4)/(I$2)*100),2)-0.01</f>
        <v>0.1</v>
      </c>
      <c r="J4" s="62">
        <f t="shared" si="15"/>
        <v>0</v>
      </c>
      <c r="K4" s="62">
        <f t="shared" si="15"/>
        <v>0</v>
      </c>
      <c r="L4" s="62">
        <f t="shared" si="15"/>
        <v>0</v>
      </c>
      <c r="M4" s="62">
        <f t="shared" si="15"/>
        <v>0</v>
      </c>
      <c r="N4" s="100"/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AA4" s="89">
        <v>5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5</v>
      </c>
      <c r="AH4" s="89">
        <v>0</v>
      </c>
      <c r="AI4" s="89">
        <v>0</v>
      </c>
      <c r="AJ4" s="89">
        <v>0</v>
      </c>
      <c r="AK4" s="89">
        <v>0</v>
      </c>
    </row>
    <row r="5" spans="1:37" x14ac:dyDescent="0.3">
      <c r="A5" s="4" t="s">
        <v>79</v>
      </c>
      <c r="B5" s="26">
        <v>6</v>
      </c>
      <c r="C5" s="115">
        <f t="shared" ref="C5:C6" si="16">ROUND(((O5+AA5)/(C$2)*100),2)+0.01</f>
        <v>6.9999999999999993E-2</v>
      </c>
      <c r="D5" s="62">
        <f t="shared" si="15"/>
        <v>0</v>
      </c>
      <c r="E5" s="62">
        <f t="shared" si="15"/>
        <v>0</v>
      </c>
      <c r="F5" s="62">
        <f t="shared" si="15"/>
        <v>0</v>
      </c>
      <c r="G5" s="62">
        <f t="shared" si="15"/>
        <v>0</v>
      </c>
      <c r="H5" s="62">
        <f t="shared" si="15"/>
        <v>0</v>
      </c>
      <c r="I5" s="62">
        <f t="shared" si="15"/>
        <v>0</v>
      </c>
      <c r="J5" s="62">
        <f t="shared" si="15"/>
        <v>0</v>
      </c>
      <c r="K5" s="115">
        <f>ROUND(((W5+AI5)/(K$2)*100),2)-0.01</f>
        <v>0.35</v>
      </c>
      <c r="L5" s="62">
        <f t="shared" si="15"/>
        <v>0</v>
      </c>
      <c r="M5" s="115">
        <f>ROUND(((Y5+AK5)/(M$2)*100),2)+0.01</f>
        <v>0.4</v>
      </c>
      <c r="N5" s="100"/>
      <c r="O5" s="92">
        <v>8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8</v>
      </c>
      <c r="X5" s="92">
        <v>0</v>
      </c>
      <c r="Y5" s="92">
        <v>0</v>
      </c>
      <c r="AA5" s="92">
        <v>18</v>
      </c>
      <c r="AB5" s="92">
        <v>0</v>
      </c>
      <c r="AC5" s="92">
        <v>0</v>
      </c>
      <c r="AD5" s="92">
        <v>0</v>
      </c>
      <c r="AE5" s="92">
        <v>0</v>
      </c>
      <c r="AF5" s="92">
        <v>0</v>
      </c>
      <c r="AG5" s="92">
        <v>0</v>
      </c>
      <c r="AH5" s="92">
        <v>0</v>
      </c>
      <c r="AI5" s="92">
        <v>12</v>
      </c>
      <c r="AJ5" s="92">
        <v>0</v>
      </c>
      <c r="AK5" s="92">
        <v>6</v>
      </c>
    </row>
    <row r="6" spans="1:37" x14ac:dyDescent="0.3">
      <c r="A6" s="4" t="s">
        <v>228</v>
      </c>
      <c r="B6" s="26">
        <v>2</v>
      </c>
      <c r="C6" s="115">
        <f t="shared" si="16"/>
        <v>0.12</v>
      </c>
      <c r="D6" s="62">
        <f t="shared" si="15"/>
        <v>0</v>
      </c>
      <c r="E6" s="115">
        <f>ROUND(((Q6+AC6)/(E$2)*100),2)-0.01</f>
        <v>0.63</v>
      </c>
      <c r="F6" s="62">
        <f t="shared" si="15"/>
        <v>0</v>
      </c>
      <c r="G6" s="62">
        <f t="shared" si="15"/>
        <v>0</v>
      </c>
      <c r="H6" s="62">
        <f t="shared" si="15"/>
        <v>0</v>
      </c>
      <c r="I6" s="62">
        <f t="shared" si="15"/>
        <v>0</v>
      </c>
      <c r="J6" s="62">
        <f t="shared" si="15"/>
        <v>0</v>
      </c>
      <c r="K6" s="62">
        <f t="shared" si="15"/>
        <v>0</v>
      </c>
      <c r="L6" s="62">
        <f t="shared" si="15"/>
        <v>0</v>
      </c>
      <c r="M6" s="62">
        <f t="shared" si="15"/>
        <v>0</v>
      </c>
      <c r="N6" s="100"/>
      <c r="O6" s="89">
        <v>43</v>
      </c>
      <c r="P6" s="89">
        <v>0</v>
      </c>
      <c r="Q6" s="89">
        <v>43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AA6" s="89">
        <v>4</v>
      </c>
      <c r="AB6" s="89">
        <v>0</v>
      </c>
      <c r="AC6" s="89">
        <v>4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</row>
    <row r="7" spans="1:37" x14ac:dyDescent="0.3">
      <c r="A7" s="89" t="s">
        <v>232</v>
      </c>
      <c r="B7" s="26">
        <v>2</v>
      </c>
      <c r="C7" s="114">
        <f>ROUND(((O7+AA7)/(C$2)*100),2)</f>
        <v>0.01</v>
      </c>
      <c r="D7" s="62">
        <f t="shared" si="15"/>
        <v>0</v>
      </c>
      <c r="E7" s="115">
        <f>ROUND(((Q7+AC7)/(E$2)*100),2)-0.01</f>
        <v>6.0000000000000005E-2</v>
      </c>
      <c r="F7" s="62">
        <f t="shared" si="15"/>
        <v>0</v>
      </c>
      <c r="G7" s="62">
        <f t="shared" si="15"/>
        <v>0</v>
      </c>
      <c r="H7" s="62">
        <f t="shared" si="15"/>
        <v>0</v>
      </c>
      <c r="I7" s="62">
        <f t="shared" si="15"/>
        <v>0</v>
      </c>
      <c r="J7" s="62">
        <f t="shared" si="15"/>
        <v>0</v>
      </c>
      <c r="K7" s="62">
        <f t="shared" si="15"/>
        <v>0</v>
      </c>
      <c r="L7" s="62">
        <f t="shared" si="15"/>
        <v>0</v>
      </c>
      <c r="M7" s="62">
        <f t="shared" si="15"/>
        <v>0</v>
      </c>
      <c r="N7" s="100"/>
      <c r="O7" s="89">
        <v>5</v>
      </c>
      <c r="P7" s="89">
        <v>0</v>
      </c>
      <c r="Q7" s="89">
        <v>5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</row>
    <row r="8" spans="1:37" x14ac:dyDescent="0.3">
      <c r="A8" s="89" t="s">
        <v>229</v>
      </c>
      <c r="B8" s="95">
        <v>6</v>
      </c>
      <c r="C8" s="62">
        <f t="shared" ref="C8" si="17">ROUND(((O8+AA8)/(C$2)*100),2)</f>
        <v>0.02</v>
      </c>
      <c r="D8" s="62">
        <f t="shared" si="15"/>
        <v>0</v>
      </c>
      <c r="E8" s="62">
        <f t="shared" si="15"/>
        <v>0.1</v>
      </c>
      <c r="F8" s="62">
        <f t="shared" si="15"/>
        <v>0</v>
      </c>
      <c r="G8" s="62">
        <f t="shared" si="15"/>
        <v>0</v>
      </c>
      <c r="H8" s="62">
        <f t="shared" si="15"/>
        <v>0</v>
      </c>
      <c r="I8" s="62">
        <f t="shared" si="15"/>
        <v>0</v>
      </c>
      <c r="J8" s="62">
        <f t="shared" si="15"/>
        <v>0</v>
      </c>
      <c r="K8" s="62">
        <f t="shared" si="15"/>
        <v>0</v>
      </c>
      <c r="L8" s="62">
        <f t="shared" si="15"/>
        <v>0</v>
      </c>
      <c r="M8" s="62">
        <f t="shared" si="15"/>
        <v>0</v>
      </c>
      <c r="N8" s="98"/>
      <c r="O8" s="89">
        <v>5</v>
      </c>
      <c r="P8" s="89">
        <v>0</v>
      </c>
      <c r="Q8" s="89">
        <v>5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AA8" s="89">
        <v>2</v>
      </c>
      <c r="AB8" s="89">
        <v>0</v>
      </c>
      <c r="AC8" s="89">
        <v>2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</row>
    <row r="9" spans="1:37" x14ac:dyDescent="0.3">
      <c r="A9" s="93"/>
      <c r="B9" s="94"/>
      <c r="C9" s="113">
        <f>SUM(C10:C23)</f>
        <v>0.83000000000000007</v>
      </c>
      <c r="D9" s="113">
        <f t="shared" ref="D9:M9" si="18">SUM(D10:D23)</f>
        <v>2.2800000000000002</v>
      </c>
      <c r="E9" s="113">
        <f t="shared" si="18"/>
        <v>1.1400000000000001</v>
      </c>
      <c r="F9" s="113">
        <f t="shared" si="18"/>
        <v>0</v>
      </c>
      <c r="G9" s="113">
        <f t="shared" si="18"/>
        <v>0.22</v>
      </c>
      <c r="H9" s="113">
        <f t="shared" si="18"/>
        <v>2.4699999999999998</v>
      </c>
      <c r="I9" s="113">
        <f t="shared" si="18"/>
        <v>1.04</v>
      </c>
      <c r="J9" s="113">
        <f t="shared" si="18"/>
        <v>0</v>
      </c>
      <c r="K9" s="113">
        <f t="shared" si="18"/>
        <v>0.52</v>
      </c>
      <c r="L9" s="113">
        <f t="shared" si="18"/>
        <v>0</v>
      </c>
      <c r="M9" s="113">
        <f t="shared" si="18"/>
        <v>1.48</v>
      </c>
      <c r="N9" s="99"/>
      <c r="O9" s="103">
        <f t="shared" ref="O9" si="19">SUM(O10:O23)</f>
        <v>184</v>
      </c>
      <c r="P9" s="103">
        <f t="shared" ref="P9" si="20">SUM(P10:P23)</f>
        <v>21</v>
      </c>
      <c r="Q9" s="103">
        <f t="shared" ref="Q9" si="21">SUM(Q10:Q23)</f>
        <v>69</v>
      </c>
      <c r="R9" s="103">
        <f t="shared" ref="R9" si="22">SUM(R10:R23)</f>
        <v>0</v>
      </c>
      <c r="S9" s="103">
        <f t="shared" ref="S9" si="23">SUM(S10:S23)</f>
        <v>6</v>
      </c>
      <c r="T9" s="103">
        <f t="shared" ref="T9" si="24">SUM(T10:T23)</f>
        <v>46</v>
      </c>
      <c r="U9" s="103">
        <f t="shared" ref="U9" si="25">SUM(U10:U23)</f>
        <v>19</v>
      </c>
      <c r="V9" s="103">
        <f t="shared" ref="V9" si="26">SUM(V10:V23)</f>
        <v>0</v>
      </c>
      <c r="W9" s="103">
        <f t="shared" ref="W9" si="27">SUM(W10:W23)</f>
        <v>12</v>
      </c>
      <c r="X9" s="103">
        <f t="shared" ref="X9" si="28">SUM(X10:X23)</f>
        <v>0</v>
      </c>
      <c r="Y9" s="103">
        <f t="shared" ref="Y9" si="29">SUM(Y10:Y23)</f>
        <v>11</v>
      </c>
      <c r="AA9" s="103">
        <f t="shared" ref="AA9:AJ9" si="30">SUM(AA10:AA23)</f>
        <v>157</v>
      </c>
      <c r="AB9" s="103">
        <f t="shared" si="30"/>
        <v>6</v>
      </c>
      <c r="AC9" s="103">
        <f t="shared" si="30"/>
        <v>14</v>
      </c>
      <c r="AD9" s="103">
        <f t="shared" si="30"/>
        <v>0</v>
      </c>
      <c r="AE9" s="103">
        <f t="shared" si="30"/>
        <v>7</v>
      </c>
      <c r="AF9" s="103">
        <f t="shared" si="30"/>
        <v>70</v>
      </c>
      <c r="AG9" s="103">
        <f t="shared" si="30"/>
        <v>30</v>
      </c>
      <c r="AH9" s="103">
        <f t="shared" si="30"/>
        <v>0</v>
      </c>
      <c r="AI9" s="103">
        <f t="shared" si="30"/>
        <v>18</v>
      </c>
      <c r="AJ9" s="103">
        <f t="shared" si="30"/>
        <v>0</v>
      </c>
      <c r="AK9" s="103">
        <f>SUM(AK10:AK23)</f>
        <v>12</v>
      </c>
    </row>
    <row r="10" spans="1:37" x14ac:dyDescent="0.3">
      <c r="A10" s="4" t="s">
        <v>8</v>
      </c>
      <c r="B10" s="26">
        <v>7</v>
      </c>
      <c r="C10" s="62">
        <f t="shared" ref="C10:C23" si="31">ROUND(((O10+AA10)/(C$2)*100),2)</f>
        <v>0.06</v>
      </c>
      <c r="D10" s="62">
        <f t="shared" ref="D10:D23" si="32">ROUND(((P10+AB10)/(D$2)*100),2)</f>
        <v>0</v>
      </c>
      <c r="E10" s="62">
        <f t="shared" ref="E10:E23" si="33">ROUND(((Q10+AC10)/(E$2)*100),2)</f>
        <v>0</v>
      </c>
      <c r="F10" s="62">
        <f t="shared" ref="F10:F23" si="34">ROUND(((R10+AD10)/(F$2)*100),2)</f>
        <v>0</v>
      </c>
      <c r="G10" s="62">
        <f t="shared" ref="G10:G23" si="35">ROUND(((S10+AE10)/(G$2)*100),2)</f>
        <v>0</v>
      </c>
      <c r="H10" s="62">
        <f t="shared" ref="H10:H23" si="36">ROUND(((T10+AF10)/(H$2)*100),2)</f>
        <v>0</v>
      </c>
      <c r="I10" s="62">
        <f t="shared" ref="I10:I23" si="37">ROUND(((U10+AG10)/(I$2)*100),2)</f>
        <v>0</v>
      </c>
      <c r="J10" s="62">
        <f t="shared" ref="J10:J23" si="38">ROUND(((V10+AH10)/(J$2)*100),2)</f>
        <v>0</v>
      </c>
      <c r="K10" s="115">
        <f>ROUND(((W10+AI10)/(K$2)*100),2)-0.01</f>
        <v>6.0000000000000005E-2</v>
      </c>
      <c r="L10" s="62">
        <f t="shared" ref="L10:L23" si="39">ROUND(((X10+AJ10)/(L$2)*100),2)</f>
        <v>0</v>
      </c>
      <c r="M10" s="62">
        <f t="shared" ref="M10:M23" si="40">ROUND(((Y10+AK10)/(M$2)*100),2)</f>
        <v>1.29</v>
      </c>
      <c r="N10" s="100"/>
      <c r="O10" s="89">
        <v>12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4</v>
      </c>
      <c r="X10" s="89">
        <v>0</v>
      </c>
      <c r="Y10" s="89">
        <v>8</v>
      </c>
      <c r="AA10" s="89">
        <v>12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12</v>
      </c>
    </row>
    <row r="11" spans="1:37" x14ac:dyDescent="0.3">
      <c r="A11" s="4" t="s">
        <v>10</v>
      </c>
      <c r="B11" s="26">
        <v>4</v>
      </c>
      <c r="C11" s="62">
        <f t="shared" si="31"/>
        <v>0.19</v>
      </c>
      <c r="D11" s="62">
        <f t="shared" si="32"/>
        <v>0</v>
      </c>
      <c r="E11" s="62">
        <f t="shared" si="33"/>
        <v>0</v>
      </c>
      <c r="F11" s="62">
        <f t="shared" si="34"/>
        <v>0</v>
      </c>
      <c r="G11" s="62">
        <f t="shared" si="35"/>
        <v>0</v>
      </c>
      <c r="H11" s="115">
        <f>ROUND(((T11+AF11)/(H$2)*100),2)-0.01</f>
        <v>1.7</v>
      </c>
      <c r="I11" s="62">
        <f t="shared" si="37"/>
        <v>0</v>
      </c>
      <c r="J11" s="62">
        <f t="shared" si="38"/>
        <v>0</v>
      </c>
      <c r="K11" s="62">
        <f t="shared" ref="K11:K23" si="41">ROUND(((W11+AI11)/(K$2)*100),2)</f>
        <v>0</v>
      </c>
      <c r="L11" s="62">
        <f t="shared" si="39"/>
        <v>0</v>
      </c>
      <c r="M11" s="62">
        <f t="shared" si="40"/>
        <v>0</v>
      </c>
      <c r="N11" s="100"/>
      <c r="O11" s="89">
        <v>36</v>
      </c>
      <c r="P11" s="89">
        <v>0</v>
      </c>
      <c r="Q11" s="89">
        <v>0</v>
      </c>
      <c r="R11" s="89">
        <v>0</v>
      </c>
      <c r="S11" s="89">
        <v>0</v>
      </c>
      <c r="T11" s="89">
        <v>36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AA11" s="89">
        <v>44</v>
      </c>
      <c r="AB11" s="89">
        <v>0</v>
      </c>
      <c r="AC11" s="89">
        <v>0</v>
      </c>
      <c r="AD11" s="89">
        <v>0</v>
      </c>
      <c r="AE11" s="89">
        <v>0</v>
      </c>
      <c r="AF11" s="89">
        <v>44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</row>
    <row r="12" spans="1:37" x14ac:dyDescent="0.3">
      <c r="A12" s="4" t="s">
        <v>177</v>
      </c>
      <c r="B12" s="26">
        <v>6</v>
      </c>
      <c r="C12" s="62">
        <f t="shared" si="31"/>
        <v>0.03</v>
      </c>
      <c r="D12" s="62">
        <f t="shared" si="32"/>
        <v>0</v>
      </c>
      <c r="E12" s="62">
        <f t="shared" si="33"/>
        <v>0</v>
      </c>
      <c r="F12" s="62">
        <f t="shared" si="34"/>
        <v>0</v>
      </c>
      <c r="G12" s="62">
        <f t="shared" si="35"/>
        <v>0</v>
      </c>
      <c r="H12" s="62">
        <f t="shared" si="36"/>
        <v>0</v>
      </c>
      <c r="I12" s="62">
        <f t="shared" si="37"/>
        <v>0</v>
      </c>
      <c r="J12" s="62">
        <f t="shared" si="38"/>
        <v>0</v>
      </c>
      <c r="K12" s="62">
        <f t="shared" si="41"/>
        <v>0.21</v>
      </c>
      <c r="L12" s="62">
        <f t="shared" si="39"/>
        <v>0</v>
      </c>
      <c r="M12" s="62">
        <f t="shared" si="40"/>
        <v>0</v>
      </c>
      <c r="N12" s="100"/>
      <c r="O12" s="89">
        <v>8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8</v>
      </c>
      <c r="X12" s="89">
        <v>0</v>
      </c>
      <c r="Y12" s="89">
        <v>0</v>
      </c>
      <c r="AA12" s="89">
        <v>4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4</v>
      </c>
      <c r="AJ12" s="89">
        <v>0</v>
      </c>
      <c r="AK12" s="89">
        <v>0</v>
      </c>
    </row>
    <row r="13" spans="1:37" x14ac:dyDescent="0.3">
      <c r="A13" s="4" t="s">
        <v>174</v>
      </c>
      <c r="B13" s="26">
        <v>2</v>
      </c>
      <c r="C13" s="62">
        <f t="shared" si="31"/>
        <v>0.04</v>
      </c>
      <c r="D13" s="62">
        <f t="shared" si="32"/>
        <v>0</v>
      </c>
      <c r="E13" s="62">
        <f t="shared" si="33"/>
        <v>0.22</v>
      </c>
      <c r="F13" s="62">
        <f t="shared" si="34"/>
        <v>0</v>
      </c>
      <c r="G13" s="62">
        <f t="shared" si="35"/>
        <v>0</v>
      </c>
      <c r="H13" s="62">
        <f t="shared" si="36"/>
        <v>0</v>
      </c>
      <c r="I13" s="62">
        <f t="shared" si="37"/>
        <v>0</v>
      </c>
      <c r="J13" s="62">
        <f t="shared" si="38"/>
        <v>0</v>
      </c>
      <c r="K13" s="62">
        <f t="shared" si="41"/>
        <v>0</v>
      </c>
      <c r="L13" s="62">
        <f t="shared" si="39"/>
        <v>0</v>
      </c>
      <c r="M13" s="62">
        <f t="shared" si="40"/>
        <v>0</v>
      </c>
      <c r="N13" s="100"/>
      <c r="O13" s="89">
        <v>16</v>
      </c>
      <c r="P13" s="89">
        <v>0</v>
      </c>
      <c r="Q13" s="89">
        <v>16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</row>
    <row r="14" spans="1:37" x14ac:dyDescent="0.3">
      <c r="A14" s="4" t="s">
        <v>175</v>
      </c>
      <c r="B14" s="26">
        <v>2</v>
      </c>
      <c r="C14" s="62">
        <f t="shared" si="31"/>
        <v>0.1</v>
      </c>
      <c r="D14" s="62">
        <f t="shared" si="32"/>
        <v>0</v>
      </c>
      <c r="E14" s="62">
        <f t="shared" si="33"/>
        <v>0.54</v>
      </c>
      <c r="F14" s="62">
        <f t="shared" si="34"/>
        <v>0</v>
      </c>
      <c r="G14" s="62">
        <f t="shared" si="35"/>
        <v>0</v>
      </c>
      <c r="H14" s="62">
        <f t="shared" si="36"/>
        <v>0</v>
      </c>
      <c r="I14" s="62">
        <f t="shared" si="37"/>
        <v>0</v>
      </c>
      <c r="J14" s="62">
        <f t="shared" si="38"/>
        <v>0</v>
      </c>
      <c r="K14" s="62">
        <f t="shared" si="41"/>
        <v>0</v>
      </c>
      <c r="L14" s="62">
        <f t="shared" si="39"/>
        <v>0</v>
      </c>
      <c r="M14" s="62">
        <f t="shared" si="40"/>
        <v>0</v>
      </c>
      <c r="N14" s="100"/>
      <c r="O14" s="89">
        <v>40</v>
      </c>
      <c r="P14" s="89">
        <v>0</v>
      </c>
      <c r="Q14" s="89">
        <v>40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</row>
    <row r="15" spans="1:37" x14ac:dyDescent="0.3">
      <c r="A15" s="4" t="s">
        <v>173</v>
      </c>
      <c r="B15" s="26">
        <v>1</v>
      </c>
      <c r="C15" s="62">
        <f t="shared" si="31"/>
        <v>7.0000000000000007E-2</v>
      </c>
      <c r="D15" s="62">
        <f t="shared" si="32"/>
        <v>1.77</v>
      </c>
      <c r="E15" s="62">
        <f t="shared" si="33"/>
        <v>0.11</v>
      </c>
      <c r="F15" s="62">
        <f t="shared" si="34"/>
        <v>0</v>
      </c>
      <c r="G15" s="62">
        <f t="shared" si="35"/>
        <v>0</v>
      </c>
      <c r="H15" s="62">
        <f t="shared" si="36"/>
        <v>0</v>
      </c>
      <c r="I15" s="62">
        <f t="shared" si="37"/>
        <v>0</v>
      </c>
      <c r="J15" s="62">
        <f t="shared" si="38"/>
        <v>0</v>
      </c>
      <c r="K15" s="62">
        <f t="shared" si="41"/>
        <v>0</v>
      </c>
      <c r="L15" s="62">
        <f t="shared" si="39"/>
        <v>0</v>
      </c>
      <c r="M15" s="62">
        <f t="shared" si="40"/>
        <v>0</v>
      </c>
      <c r="N15" s="100"/>
      <c r="O15" s="89">
        <v>29</v>
      </c>
      <c r="P15" s="89">
        <v>21</v>
      </c>
      <c r="Q15" s="89">
        <v>8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</row>
    <row r="16" spans="1:37" x14ac:dyDescent="0.3">
      <c r="A16" s="4" t="s">
        <v>78</v>
      </c>
      <c r="B16" s="26">
        <v>3</v>
      </c>
      <c r="C16" s="62">
        <f t="shared" si="31"/>
        <v>0.06</v>
      </c>
      <c r="D16" s="62">
        <f t="shared" si="32"/>
        <v>0</v>
      </c>
      <c r="E16" s="62">
        <f t="shared" si="33"/>
        <v>0.1</v>
      </c>
      <c r="F16" s="62">
        <f t="shared" si="34"/>
        <v>0</v>
      </c>
      <c r="G16" s="115">
        <f>ROUND(((S16+AE16)/(G$2)*100),2)+0.01</f>
        <v>0.22</v>
      </c>
      <c r="H16" s="62">
        <f t="shared" si="36"/>
        <v>0</v>
      </c>
      <c r="I16" s="62">
        <f t="shared" si="37"/>
        <v>0</v>
      </c>
      <c r="J16" s="62">
        <f t="shared" si="38"/>
        <v>0</v>
      </c>
      <c r="K16" s="62">
        <f t="shared" si="41"/>
        <v>0</v>
      </c>
      <c r="L16" s="62">
        <f t="shared" si="39"/>
        <v>0</v>
      </c>
      <c r="M16" s="62">
        <f t="shared" si="40"/>
        <v>0.19</v>
      </c>
      <c r="N16" s="100"/>
      <c r="O16" s="89">
        <v>9</v>
      </c>
      <c r="P16" s="89">
        <v>0</v>
      </c>
      <c r="Q16" s="89">
        <v>0</v>
      </c>
      <c r="R16" s="89">
        <v>0</v>
      </c>
      <c r="S16" s="89">
        <v>6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3</v>
      </c>
      <c r="AA16" s="89">
        <v>14</v>
      </c>
      <c r="AB16" s="89">
        <v>0</v>
      </c>
      <c r="AC16" s="89">
        <v>7</v>
      </c>
      <c r="AD16" s="89">
        <v>0</v>
      </c>
      <c r="AE16" s="89">
        <v>7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</row>
    <row r="17" spans="1:37" x14ac:dyDescent="0.3">
      <c r="A17" s="4" t="s">
        <v>9</v>
      </c>
      <c r="B17" s="26">
        <v>5</v>
      </c>
      <c r="C17" s="62">
        <f t="shared" si="31"/>
        <v>0.05</v>
      </c>
      <c r="D17" s="62">
        <f t="shared" si="32"/>
        <v>0</v>
      </c>
      <c r="E17" s="62">
        <f t="shared" si="33"/>
        <v>0</v>
      </c>
      <c r="F17" s="62">
        <f t="shared" si="34"/>
        <v>0</v>
      </c>
      <c r="G17" s="62">
        <f t="shared" si="35"/>
        <v>0</v>
      </c>
      <c r="H17" s="62">
        <f t="shared" si="36"/>
        <v>0</v>
      </c>
      <c r="I17" s="115">
        <f>ROUND(((U17+AG17)/(I$2)*100),2)-0.01</f>
        <v>0.39999999999999997</v>
      </c>
      <c r="J17" s="62">
        <f t="shared" si="38"/>
        <v>0</v>
      </c>
      <c r="K17" s="62">
        <f t="shared" si="41"/>
        <v>0</v>
      </c>
      <c r="L17" s="62">
        <f t="shared" si="39"/>
        <v>0</v>
      </c>
      <c r="M17" s="62">
        <f t="shared" si="40"/>
        <v>0</v>
      </c>
      <c r="N17" s="100"/>
      <c r="O17" s="89">
        <v>10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10</v>
      </c>
      <c r="V17" s="89">
        <v>0</v>
      </c>
      <c r="W17" s="89">
        <v>0</v>
      </c>
      <c r="X17" s="89">
        <v>0</v>
      </c>
      <c r="Y17" s="89">
        <v>0</v>
      </c>
      <c r="AA17" s="89">
        <v>9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9</v>
      </c>
      <c r="AH17" s="89">
        <v>0</v>
      </c>
      <c r="AI17" s="89">
        <v>0</v>
      </c>
      <c r="AJ17" s="89">
        <v>0</v>
      </c>
      <c r="AK17" s="89">
        <v>0</v>
      </c>
    </row>
    <row r="18" spans="1:37" x14ac:dyDescent="0.3">
      <c r="A18" s="4" t="s">
        <v>170</v>
      </c>
      <c r="B18" s="26">
        <v>5</v>
      </c>
      <c r="C18" s="62">
        <f t="shared" si="31"/>
        <v>0.08</v>
      </c>
      <c r="D18" s="62">
        <f t="shared" si="32"/>
        <v>0</v>
      </c>
      <c r="E18" s="62">
        <f t="shared" si="33"/>
        <v>7.0000000000000007E-2</v>
      </c>
      <c r="F18" s="62">
        <f t="shared" si="34"/>
        <v>0</v>
      </c>
      <c r="G18" s="62">
        <f t="shared" si="35"/>
        <v>0</v>
      </c>
      <c r="H18" s="62">
        <f t="shared" si="36"/>
        <v>0</v>
      </c>
      <c r="I18" s="115">
        <f t="shared" ref="I18" si="42">ROUND(((U18+AG18)/(I$2)*100),2)-0.01</f>
        <v>0.55000000000000004</v>
      </c>
      <c r="J18" s="62">
        <f t="shared" si="38"/>
        <v>0</v>
      </c>
      <c r="K18" s="62">
        <f t="shared" si="41"/>
        <v>0</v>
      </c>
      <c r="L18" s="62">
        <f t="shared" si="39"/>
        <v>0</v>
      </c>
      <c r="M18" s="62">
        <f t="shared" si="40"/>
        <v>0</v>
      </c>
      <c r="N18" s="100"/>
      <c r="O18" s="89">
        <v>10</v>
      </c>
      <c r="P18" s="89">
        <v>0</v>
      </c>
      <c r="Q18" s="89">
        <v>5</v>
      </c>
      <c r="R18" s="89">
        <v>0</v>
      </c>
      <c r="S18" s="89">
        <v>0</v>
      </c>
      <c r="T18" s="89">
        <v>0</v>
      </c>
      <c r="U18" s="89">
        <v>5</v>
      </c>
      <c r="V18" s="89">
        <v>0</v>
      </c>
      <c r="W18" s="89">
        <v>0</v>
      </c>
      <c r="X18" s="89">
        <v>0</v>
      </c>
      <c r="Y18" s="89">
        <v>0</v>
      </c>
      <c r="AA18" s="89">
        <f>SUBTOTAL(9,AB18:AK18)</f>
        <v>21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21</v>
      </c>
      <c r="AH18" s="89">
        <v>0</v>
      </c>
      <c r="AI18" s="89">
        <v>0</v>
      </c>
      <c r="AJ18" s="89">
        <v>0</v>
      </c>
      <c r="AK18" s="89">
        <v>0</v>
      </c>
    </row>
    <row r="19" spans="1:37" x14ac:dyDescent="0.3">
      <c r="A19" s="4" t="s">
        <v>178</v>
      </c>
      <c r="B19" s="26">
        <v>4</v>
      </c>
      <c r="C19" s="62">
        <f t="shared" si="31"/>
        <v>0.03</v>
      </c>
      <c r="D19" s="62">
        <f t="shared" si="32"/>
        <v>0</v>
      </c>
      <c r="E19" s="62">
        <f t="shared" si="33"/>
        <v>0</v>
      </c>
      <c r="F19" s="62">
        <f t="shared" si="34"/>
        <v>0</v>
      </c>
      <c r="G19" s="62">
        <f t="shared" si="35"/>
        <v>0</v>
      </c>
      <c r="H19" s="62">
        <f t="shared" si="36"/>
        <v>0.21</v>
      </c>
      <c r="I19" s="114">
        <f>ROUND(((U19+AG19)/(I$2)*100),2)</f>
        <v>0.09</v>
      </c>
      <c r="J19" s="62">
        <f t="shared" si="38"/>
        <v>0</v>
      </c>
      <c r="K19" s="62">
        <f t="shared" si="41"/>
        <v>0</v>
      </c>
      <c r="L19" s="62">
        <f t="shared" si="39"/>
        <v>0</v>
      </c>
      <c r="M19" s="62">
        <f t="shared" si="40"/>
        <v>0</v>
      </c>
      <c r="N19" s="100"/>
      <c r="O19" s="89">
        <v>14</v>
      </c>
      <c r="P19" s="89">
        <v>0</v>
      </c>
      <c r="Q19" s="89">
        <v>0</v>
      </c>
      <c r="R19" s="89">
        <v>0</v>
      </c>
      <c r="S19" s="89">
        <v>0</v>
      </c>
      <c r="T19" s="89">
        <v>10</v>
      </c>
      <c r="U19" s="89">
        <v>4</v>
      </c>
      <c r="V19" s="89">
        <v>0</v>
      </c>
      <c r="W19" s="89">
        <v>0</v>
      </c>
      <c r="X19" s="89">
        <v>0</v>
      </c>
      <c r="Y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</row>
    <row r="20" spans="1:37" x14ac:dyDescent="0.3">
      <c r="A20" s="4" t="s">
        <v>225</v>
      </c>
      <c r="B20" s="26">
        <v>1</v>
      </c>
      <c r="C20" s="62">
        <f t="shared" si="31"/>
        <v>0.01</v>
      </c>
      <c r="D20" s="62">
        <f t="shared" si="32"/>
        <v>0.51</v>
      </c>
      <c r="E20" s="62">
        <f t="shared" si="33"/>
        <v>0</v>
      </c>
      <c r="F20" s="62">
        <f t="shared" si="34"/>
        <v>0</v>
      </c>
      <c r="G20" s="62">
        <f t="shared" si="35"/>
        <v>0</v>
      </c>
      <c r="H20" s="62">
        <f t="shared" si="36"/>
        <v>0</v>
      </c>
      <c r="I20" s="62">
        <f t="shared" si="37"/>
        <v>0</v>
      </c>
      <c r="J20" s="62">
        <f t="shared" si="38"/>
        <v>0</v>
      </c>
      <c r="K20" s="62">
        <f t="shared" si="41"/>
        <v>0</v>
      </c>
      <c r="L20" s="62">
        <f t="shared" si="39"/>
        <v>0</v>
      </c>
      <c r="M20" s="62">
        <f t="shared" si="40"/>
        <v>0</v>
      </c>
      <c r="N20" s="100"/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AA20" s="89">
        <v>6</v>
      </c>
      <c r="AB20" s="89">
        <v>6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</row>
    <row r="21" spans="1:37" x14ac:dyDescent="0.3">
      <c r="A21" s="4" t="s">
        <v>226</v>
      </c>
      <c r="B21" s="26">
        <v>4</v>
      </c>
      <c r="C21" s="62">
        <f t="shared" si="31"/>
        <v>7.0000000000000007E-2</v>
      </c>
      <c r="D21" s="62">
        <f t="shared" si="32"/>
        <v>0</v>
      </c>
      <c r="E21" s="62">
        <f t="shared" si="33"/>
        <v>0</v>
      </c>
      <c r="F21" s="62">
        <f t="shared" si="34"/>
        <v>0</v>
      </c>
      <c r="G21" s="62">
        <f t="shared" si="35"/>
        <v>0</v>
      </c>
      <c r="H21" s="62">
        <f t="shared" si="36"/>
        <v>0.56000000000000005</v>
      </c>
      <c r="I21" s="62">
        <f t="shared" si="37"/>
        <v>0</v>
      </c>
      <c r="J21" s="62">
        <f t="shared" si="38"/>
        <v>0</v>
      </c>
      <c r="K21" s="62">
        <f t="shared" si="41"/>
        <v>7.0000000000000007E-2</v>
      </c>
      <c r="L21" s="62">
        <f t="shared" si="39"/>
        <v>0</v>
      </c>
      <c r="M21" s="62">
        <f t="shared" si="40"/>
        <v>0</v>
      </c>
      <c r="N21" s="100"/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AA21" s="89">
        <v>30</v>
      </c>
      <c r="AB21" s="89">
        <v>0</v>
      </c>
      <c r="AC21" s="89">
        <v>0</v>
      </c>
      <c r="AD21" s="89">
        <v>0</v>
      </c>
      <c r="AE21" s="89">
        <v>0</v>
      </c>
      <c r="AF21" s="89">
        <v>26</v>
      </c>
      <c r="AG21" s="89">
        <v>0</v>
      </c>
      <c r="AH21" s="89">
        <v>0</v>
      </c>
      <c r="AI21" s="89">
        <v>4</v>
      </c>
      <c r="AJ21" s="89">
        <v>0</v>
      </c>
      <c r="AK21" s="89">
        <v>0</v>
      </c>
    </row>
    <row r="22" spans="1:37" x14ac:dyDescent="0.3">
      <c r="A22" s="4" t="s">
        <v>176</v>
      </c>
      <c r="B22" s="26">
        <v>6</v>
      </c>
      <c r="C22" s="62">
        <f t="shared" si="31"/>
        <v>0.02</v>
      </c>
      <c r="D22" s="62">
        <f t="shared" si="32"/>
        <v>0</v>
      </c>
      <c r="E22" s="62">
        <f t="shared" si="33"/>
        <v>0</v>
      </c>
      <c r="F22" s="62">
        <f t="shared" si="34"/>
        <v>0</v>
      </c>
      <c r="G22" s="62">
        <f t="shared" si="35"/>
        <v>0</v>
      </c>
      <c r="H22" s="62">
        <f t="shared" si="36"/>
        <v>0</v>
      </c>
      <c r="I22" s="62">
        <f t="shared" si="37"/>
        <v>0</v>
      </c>
      <c r="J22" s="62">
        <f t="shared" si="38"/>
        <v>0</v>
      </c>
      <c r="K22" s="62">
        <f t="shared" si="41"/>
        <v>0.18</v>
      </c>
      <c r="L22" s="62">
        <f t="shared" si="39"/>
        <v>0</v>
      </c>
      <c r="M22" s="62">
        <f t="shared" si="40"/>
        <v>0</v>
      </c>
      <c r="N22" s="100"/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AA22" s="89">
        <v>10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10</v>
      </c>
      <c r="AJ22" s="89">
        <v>0</v>
      </c>
      <c r="AK22" s="89">
        <v>0</v>
      </c>
    </row>
    <row r="23" spans="1:37" x14ac:dyDescent="0.3">
      <c r="A23" s="4" t="s">
        <v>227</v>
      </c>
      <c r="B23" s="26">
        <v>2</v>
      </c>
      <c r="C23" s="62">
        <f t="shared" si="31"/>
        <v>0.02</v>
      </c>
      <c r="D23" s="62">
        <f t="shared" si="32"/>
        <v>0</v>
      </c>
      <c r="E23" s="62">
        <f t="shared" si="33"/>
        <v>0.1</v>
      </c>
      <c r="F23" s="62">
        <f t="shared" si="34"/>
        <v>0</v>
      </c>
      <c r="G23" s="62">
        <f t="shared" si="35"/>
        <v>0</v>
      </c>
      <c r="H23" s="62">
        <f t="shared" si="36"/>
        <v>0</v>
      </c>
      <c r="I23" s="62">
        <f t="shared" si="37"/>
        <v>0</v>
      </c>
      <c r="J23" s="62">
        <f t="shared" si="38"/>
        <v>0</v>
      </c>
      <c r="K23" s="62">
        <f t="shared" si="41"/>
        <v>0</v>
      </c>
      <c r="L23" s="62">
        <f t="shared" si="39"/>
        <v>0</v>
      </c>
      <c r="M23" s="62">
        <f t="shared" si="40"/>
        <v>0</v>
      </c>
      <c r="N23" s="100"/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AA23" s="89">
        <v>7</v>
      </c>
      <c r="AB23" s="89">
        <v>0</v>
      </c>
      <c r="AC23" s="89">
        <v>7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</row>
    <row r="24" spans="1:37" x14ac:dyDescent="0.3">
      <c r="A24" s="93"/>
      <c r="B24" s="94"/>
      <c r="C24" s="113">
        <f t="shared" ref="C24:M24" si="43">SUM(C25:C89)</f>
        <v>77.210000000000008</v>
      </c>
      <c r="D24" s="113">
        <f t="shared" si="43"/>
        <v>97.72</v>
      </c>
      <c r="E24" s="113">
        <f t="shared" si="43"/>
        <v>98.07</v>
      </c>
      <c r="F24" s="113">
        <f t="shared" si="43"/>
        <v>100</v>
      </c>
      <c r="G24" s="113">
        <f t="shared" si="43"/>
        <v>99.780000000000015</v>
      </c>
      <c r="H24" s="113">
        <f t="shared" si="43"/>
        <v>97.53</v>
      </c>
      <c r="I24" s="113">
        <f t="shared" si="43"/>
        <v>98.860000000000028</v>
      </c>
      <c r="J24" s="113">
        <f t="shared" si="43"/>
        <v>100</v>
      </c>
      <c r="K24" s="113">
        <f t="shared" si="43"/>
        <v>99.13000000000001</v>
      </c>
      <c r="L24" s="113">
        <f t="shared" si="43"/>
        <v>0</v>
      </c>
      <c r="M24" s="113">
        <f t="shared" si="43"/>
        <v>98.119999999999976</v>
      </c>
      <c r="N24" s="99"/>
      <c r="O24" s="103">
        <f t="shared" ref="O24:Y24" si="44">SUM(O25:O89)</f>
        <v>15491</v>
      </c>
      <c r="P24" s="103">
        <f t="shared" si="44"/>
        <v>560</v>
      </c>
      <c r="Q24" s="103">
        <f t="shared" si="44"/>
        <v>3380</v>
      </c>
      <c r="R24" s="103">
        <f t="shared" si="44"/>
        <v>164</v>
      </c>
      <c r="S24" s="103">
        <f t="shared" si="44"/>
        <v>3092</v>
      </c>
      <c r="T24" s="103">
        <f t="shared" si="44"/>
        <v>2266</v>
      </c>
      <c r="U24" s="103">
        <f t="shared" si="44"/>
        <v>2609</v>
      </c>
      <c r="V24" s="103">
        <f t="shared" si="44"/>
        <v>159</v>
      </c>
      <c r="W24" s="103">
        <f t="shared" si="44"/>
        <v>2593</v>
      </c>
      <c r="X24" s="103">
        <f t="shared" si="44"/>
        <v>0</v>
      </c>
      <c r="Y24" s="103">
        <f t="shared" si="44"/>
        <v>668</v>
      </c>
      <c r="AA24" s="103">
        <f t="shared" ref="AA24:AK24" si="45">SUM(AA25:AA89)</f>
        <v>16199</v>
      </c>
      <c r="AB24" s="103">
        <f t="shared" si="45"/>
        <v>597</v>
      </c>
      <c r="AC24" s="103">
        <f t="shared" si="45"/>
        <v>3842</v>
      </c>
      <c r="AD24" s="103">
        <f t="shared" si="45"/>
        <v>247</v>
      </c>
      <c r="AE24" s="103">
        <f t="shared" si="45"/>
        <v>3188</v>
      </c>
      <c r="AF24" s="103">
        <f t="shared" si="45"/>
        <v>2294</v>
      </c>
      <c r="AG24" s="103">
        <f t="shared" si="45"/>
        <v>1987</v>
      </c>
      <c r="AH24" s="103">
        <f t="shared" si="45"/>
        <v>218</v>
      </c>
      <c r="AI24" s="103">
        <f t="shared" si="45"/>
        <v>2968</v>
      </c>
      <c r="AJ24" s="103">
        <f t="shared" si="45"/>
        <v>0</v>
      </c>
      <c r="AK24" s="103">
        <f t="shared" si="45"/>
        <v>858</v>
      </c>
    </row>
    <row r="25" spans="1:37" x14ac:dyDescent="0.3">
      <c r="A25" s="4" t="s">
        <v>150</v>
      </c>
      <c r="B25" s="26">
        <v>5</v>
      </c>
      <c r="C25" s="62">
        <f t="shared" ref="C25:C88" si="46">ROUND(((O25+AA25)/(C$2)*100),2)</f>
        <v>1.9</v>
      </c>
      <c r="D25" s="62">
        <f t="shared" ref="D25:D88" si="47">ROUND(((P25+AB25)/(D$2)*100),2)</f>
        <v>0</v>
      </c>
      <c r="E25" s="62">
        <f t="shared" ref="E25:E88" si="48">ROUND(((Q25+AC25)/(E$2)*100),2)</f>
        <v>1.36</v>
      </c>
      <c r="F25" s="62">
        <f t="shared" ref="F25:F88" si="49">ROUND(((R25+AD25)/(F$2)*100),2)</f>
        <v>0</v>
      </c>
      <c r="G25" s="62">
        <f t="shared" ref="G25:G88" si="50">ROUND(((S25+AE25)/(G$2)*100),2)</f>
        <v>0</v>
      </c>
      <c r="H25" s="62">
        <f t="shared" ref="H25:H88" si="51">ROUND(((T25+AF25)/(H$2)*100),2)</f>
        <v>0</v>
      </c>
      <c r="I25" s="114">
        <f>ROUND(((U25+AG25)/(I$2)*100),2)</f>
        <v>12.62</v>
      </c>
      <c r="J25" s="62">
        <f t="shared" ref="J25:J88" si="52">ROUND(((V25+AH25)/(J$2)*100),2)</f>
        <v>0</v>
      </c>
      <c r="K25" s="62">
        <f t="shared" ref="K25:K88" si="53">ROUND(((W25+AI25)/(K$2)*100),2)</f>
        <v>1.41</v>
      </c>
      <c r="L25" s="62">
        <f t="shared" ref="L25:L88" si="54">ROUND(((X25+AJ25)/(L$2)*100),2)</f>
        <v>0</v>
      </c>
      <c r="M25" s="62">
        <f t="shared" ref="M25:M88" si="55">ROUND(((Y25+AK25)/(M$2)*100),2)</f>
        <v>0.96</v>
      </c>
      <c r="N25" s="100"/>
      <c r="O25" s="89">
        <f>SUBTOTAL(9,P25:Y25)</f>
        <v>411</v>
      </c>
      <c r="P25" s="89">
        <v>0</v>
      </c>
      <c r="Q25" s="89">
        <v>45</v>
      </c>
      <c r="R25" s="89">
        <v>0</v>
      </c>
      <c r="S25" s="89">
        <v>0</v>
      </c>
      <c r="T25" s="89">
        <v>0</v>
      </c>
      <c r="U25" s="89">
        <v>328</v>
      </c>
      <c r="V25" s="89">
        <v>0</v>
      </c>
      <c r="W25" s="89">
        <v>28</v>
      </c>
      <c r="X25" s="89">
        <v>0</v>
      </c>
      <c r="Y25" s="89">
        <v>10</v>
      </c>
      <c r="AA25" s="89">
        <f t="shared" ref="AA25:AA27" si="56">SUBTOTAL(9,AB25:AK25)</f>
        <v>370</v>
      </c>
      <c r="AB25" s="89">
        <v>0</v>
      </c>
      <c r="AC25" s="89">
        <v>55</v>
      </c>
      <c r="AD25" s="89">
        <v>0</v>
      </c>
      <c r="AE25" s="89">
        <v>0</v>
      </c>
      <c r="AF25" s="89">
        <v>0</v>
      </c>
      <c r="AG25" s="89">
        <v>259</v>
      </c>
      <c r="AH25" s="89">
        <v>0</v>
      </c>
      <c r="AI25" s="89">
        <v>51</v>
      </c>
      <c r="AJ25" s="89">
        <v>0</v>
      </c>
      <c r="AK25" s="89">
        <v>5</v>
      </c>
    </row>
    <row r="26" spans="1:37" x14ac:dyDescent="0.3">
      <c r="A26" s="4" t="s">
        <v>151</v>
      </c>
      <c r="B26" s="26">
        <v>5</v>
      </c>
      <c r="C26" s="62">
        <f t="shared" si="46"/>
        <v>0.8</v>
      </c>
      <c r="D26" s="62">
        <f t="shared" si="47"/>
        <v>0</v>
      </c>
      <c r="E26" s="62">
        <f t="shared" si="48"/>
        <v>0.61</v>
      </c>
      <c r="F26" s="62">
        <f t="shared" si="49"/>
        <v>0</v>
      </c>
      <c r="G26" s="62">
        <f t="shared" si="50"/>
        <v>0</v>
      </c>
      <c r="H26" s="62">
        <f t="shared" si="51"/>
        <v>0</v>
      </c>
      <c r="I26" s="114">
        <f>ROUND(((U26+AG26)/(I$2)*100),2)</f>
        <v>5.55</v>
      </c>
      <c r="J26" s="62">
        <f t="shared" si="52"/>
        <v>0</v>
      </c>
      <c r="K26" s="62">
        <f t="shared" si="53"/>
        <v>0.45</v>
      </c>
      <c r="L26" s="62">
        <f t="shared" si="54"/>
        <v>0</v>
      </c>
      <c r="M26" s="62">
        <f t="shared" si="55"/>
        <v>0</v>
      </c>
      <c r="N26" s="100"/>
      <c r="O26" s="89">
        <f t="shared" ref="O26:O27" si="57">SUBTOTAL(9,P26:Y26)</f>
        <v>188</v>
      </c>
      <c r="P26" s="89">
        <v>0</v>
      </c>
      <c r="Q26" s="89">
        <v>15</v>
      </c>
      <c r="R26" s="89">
        <v>0</v>
      </c>
      <c r="S26" s="89">
        <v>0</v>
      </c>
      <c r="T26" s="89">
        <v>0</v>
      </c>
      <c r="U26" s="89">
        <v>158</v>
      </c>
      <c r="V26" s="89">
        <v>0</v>
      </c>
      <c r="W26" s="89">
        <v>15</v>
      </c>
      <c r="X26" s="89">
        <v>0</v>
      </c>
      <c r="Y26" s="89">
        <v>0</v>
      </c>
      <c r="AA26" s="89">
        <f t="shared" si="56"/>
        <v>140</v>
      </c>
      <c r="AB26" s="89">
        <v>0</v>
      </c>
      <c r="AC26" s="89">
        <v>30</v>
      </c>
      <c r="AD26" s="89">
        <v>0</v>
      </c>
      <c r="AE26" s="89">
        <v>0</v>
      </c>
      <c r="AF26" s="89">
        <v>0</v>
      </c>
      <c r="AG26" s="89">
        <v>100</v>
      </c>
      <c r="AH26" s="89">
        <v>0</v>
      </c>
      <c r="AI26" s="89">
        <v>10</v>
      </c>
      <c r="AJ26" s="89">
        <v>0</v>
      </c>
      <c r="AK26" s="89">
        <v>0</v>
      </c>
    </row>
    <row r="27" spans="1:37" x14ac:dyDescent="0.3">
      <c r="A27" s="4" t="s">
        <v>152</v>
      </c>
      <c r="B27" s="26">
        <v>5</v>
      </c>
      <c r="C27" s="62">
        <f t="shared" si="46"/>
        <v>1.27</v>
      </c>
      <c r="D27" s="62">
        <f t="shared" si="47"/>
        <v>0</v>
      </c>
      <c r="E27" s="62">
        <f t="shared" si="48"/>
        <v>1.0900000000000001</v>
      </c>
      <c r="F27" s="62">
        <f t="shared" si="49"/>
        <v>0</v>
      </c>
      <c r="G27" s="62">
        <f t="shared" si="50"/>
        <v>0</v>
      </c>
      <c r="H27" s="62">
        <f t="shared" si="51"/>
        <v>0</v>
      </c>
      <c r="I27" s="114">
        <f t="shared" ref="I27:I88" si="58">ROUND(((U27+AG27)/(I$2)*100),2)</f>
        <v>8.56</v>
      </c>
      <c r="J27" s="62">
        <f t="shared" si="52"/>
        <v>0</v>
      </c>
      <c r="K27" s="62">
        <f t="shared" si="53"/>
        <v>0.64</v>
      </c>
      <c r="L27" s="62">
        <f t="shared" si="54"/>
        <v>0</v>
      </c>
      <c r="M27" s="62">
        <f t="shared" si="55"/>
        <v>0.51</v>
      </c>
      <c r="N27" s="100"/>
      <c r="O27" s="89">
        <f t="shared" si="57"/>
        <v>299</v>
      </c>
      <c r="P27" s="89">
        <v>0</v>
      </c>
      <c r="Q27" s="89">
        <v>40</v>
      </c>
      <c r="R27" s="89">
        <v>0</v>
      </c>
      <c r="S27" s="89">
        <v>0</v>
      </c>
      <c r="T27" s="89">
        <v>0</v>
      </c>
      <c r="U27" s="89">
        <v>237</v>
      </c>
      <c r="V27" s="89">
        <v>0</v>
      </c>
      <c r="W27" s="89">
        <v>18</v>
      </c>
      <c r="X27" s="89">
        <v>0</v>
      </c>
      <c r="Y27" s="89">
        <v>4</v>
      </c>
      <c r="AA27" s="89">
        <f t="shared" si="56"/>
        <v>223</v>
      </c>
      <c r="AB27" s="89">
        <v>0</v>
      </c>
      <c r="AC27" s="89">
        <v>40</v>
      </c>
      <c r="AD27" s="89">
        <v>0</v>
      </c>
      <c r="AE27" s="89">
        <v>0</v>
      </c>
      <c r="AF27" s="89">
        <v>0</v>
      </c>
      <c r="AG27" s="89">
        <v>161</v>
      </c>
      <c r="AH27" s="89">
        <v>0</v>
      </c>
      <c r="AI27" s="89">
        <v>18</v>
      </c>
      <c r="AJ27" s="89">
        <v>0</v>
      </c>
      <c r="AK27" s="89">
        <v>4</v>
      </c>
    </row>
    <row r="28" spans="1:37" x14ac:dyDescent="0.3">
      <c r="A28" s="4" t="s">
        <v>186</v>
      </c>
      <c r="B28" s="26">
        <v>9</v>
      </c>
      <c r="C28" s="62">
        <f t="shared" si="46"/>
        <v>0.43</v>
      </c>
      <c r="D28" s="62">
        <f t="shared" si="47"/>
        <v>0</v>
      </c>
      <c r="E28" s="62">
        <f t="shared" si="48"/>
        <v>0.2</v>
      </c>
      <c r="F28" s="62">
        <f t="shared" si="49"/>
        <v>0</v>
      </c>
      <c r="G28" s="62">
        <f t="shared" si="50"/>
        <v>0</v>
      </c>
      <c r="H28" s="62">
        <f t="shared" si="51"/>
        <v>0</v>
      </c>
      <c r="I28" s="62">
        <f t="shared" si="58"/>
        <v>1.35</v>
      </c>
      <c r="J28" s="62">
        <f t="shared" si="52"/>
        <v>15.92</v>
      </c>
      <c r="K28" s="62">
        <f t="shared" si="53"/>
        <v>0.68</v>
      </c>
      <c r="L28" s="62">
        <f t="shared" si="54"/>
        <v>0</v>
      </c>
      <c r="M28" s="62">
        <f t="shared" si="55"/>
        <v>0</v>
      </c>
      <c r="N28" s="100"/>
      <c r="O28" s="89">
        <v>80</v>
      </c>
      <c r="P28" s="89">
        <v>0</v>
      </c>
      <c r="Q28" s="89">
        <v>10</v>
      </c>
      <c r="R28" s="89">
        <v>0</v>
      </c>
      <c r="S28" s="89">
        <v>0</v>
      </c>
      <c r="T28" s="89">
        <v>0</v>
      </c>
      <c r="U28" s="89">
        <v>30</v>
      </c>
      <c r="V28" s="89">
        <v>25</v>
      </c>
      <c r="W28" s="89">
        <v>15</v>
      </c>
      <c r="X28" s="89">
        <v>0</v>
      </c>
      <c r="Y28" s="89">
        <v>0</v>
      </c>
      <c r="AA28" s="89">
        <v>96</v>
      </c>
      <c r="AB28" s="89">
        <v>0</v>
      </c>
      <c r="AC28" s="89">
        <v>5</v>
      </c>
      <c r="AD28" s="89">
        <v>0</v>
      </c>
      <c r="AE28" s="89">
        <v>0</v>
      </c>
      <c r="AF28" s="89">
        <v>0</v>
      </c>
      <c r="AG28" s="89">
        <v>33</v>
      </c>
      <c r="AH28" s="89">
        <v>35</v>
      </c>
      <c r="AI28" s="89">
        <v>23</v>
      </c>
      <c r="AJ28" s="89">
        <v>0</v>
      </c>
      <c r="AK28" s="89">
        <v>0</v>
      </c>
    </row>
    <row r="29" spans="1:37" x14ac:dyDescent="0.3">
      <c r="A29" s="4" t="s">
        <v>14</v>
      </c>
      <c r="B29" s="26">
        <v>9</v>
      </c>
      <c r="C29" s="62">
        <f t="shared" si="46"/>
        <v>0.67</v>
      </c>
      <c r="D29" s="62">
        <f t="shared" si="47"/>
        <v>3.97</v>
      </c>
      <c r="E29" s="62">
        <f t="shared" si="48"/>
        <v>0.45</v>
      </c>
      <c r="F29" s="62">
        <f t="shared" si="49"/>
        <v>0</v>
      </c>
      <c r="G29" s="62">
        <f t="shared" si="50"/>
        <v>0</v>
      </c>
      <c r="H29" s="62">
        <f t="shared" si="51"/>
        <v>0</v>
      </c>
      <c r="I29" s="62">
        <f t="shared" si="58"/>
        <v>1.66</v>
      </c>
      <c r="J29" s="62">
        <f t="shared" si="52"/>
        <v>28.65</v>
      </c>
      <c r="K29" s="62">
        <f t="shared" si="53"/>
        <v>0.14000000000000001</v>
      </c>
      <c r="L29" s="62">
        <f t="shared" si="54"/>
        <v>0</v>
      </c>
      <c r="M29" s="62">
        <f t="shared" si="55"/>
        <v>0.19</v>
      </c>
      <c r="N29" s="100"/>
      <c r="O29" s="89">
        <v>131</v>
      </c>
      <c r="P29" s="89">
        <v>22</v>
      </c>
      <c r="Q29" s="89">
        <v>28</v>
      </c>
      <c r="R29" s="89">
        <v>0</v>
      </c>
      <c r="S29" s="89">
        <v>0</v>
      </c>
      <c r="T29" s="89">
        <v>0</v>
      </c>
      <c r="U29" s="89">
        <v>28</v>
      </c>
      <c r="V29" s="89">
        <v>45</v>
      </c>
      <c r="W29" s="89">
        <v>8</v>
      </c>
      <c r="X29" s="89">
        <v>0</v>
      </c>
      <c r="Y29" s="89">
        <v>0</v>
      </c>
      <c r="AA29" s="89">
        <v>145</v>
      </c>
      <c r="AB29" s="89">
        <v>25</v>
      </c>
      <c r="AC29" s="89">
        <v>5</v>
      </c>
      <c r="AD29" s="89">
        <v>0</v>
      </c>
      <c r="AE29" s="89">
        <v>0</v>
      </c>
      <c r="AF29" s="89">
        <v>0</v>
      </c>
      <c r="AG29" s="89">
        <v>49</v>
      </c>
      <c r="AH29" s="89">
        <v>63</v>
      </c>
      <c r="AI29" s="89">
        <v>0</v>
      </c>
      <c r="AJ29" s="89">
        <v>0</v>
      </c>
      <c r="AK29" s="89">
        <v>3</v>
      </c>
    </row>
    <row r="30" spans="1:37" x14ac:dyDescent="0.3">
      <c r="A30" s="4" t="s">
        <v>153</v>
      </c>
      <c r="B30" s="26">
        <v>2</v>
      </c>
      <c r="C30" s="62">
        <f t="shared" si="46"/>
        <v>1.57</v>
      </c>
      <c r="D30" s="62">
        <f t="shared" si="47"/>
        <v>0</v>
      </c>
      <c r="E30" s="62">
        <f t="shared" si="48"/>
        <v>8.35</v>
      </c>
      <c r="F30" s="62">
        <f t="shared" si="49"/>
        <v>0</v>
      </c>
      <c r="G30" s="62">
        <f t="shared" si="50"/>
        <v>0</v>
      </c>
      <c r="H30" s="62">
        <f t="shared" si="51"/>
        <v>0</v>
      </c>
      <c r="I30" s="62">
        <f t="shared" si="58"/>
        <v>0.3</v>
      </c>
      <c r="J30" s="62">
        <f t="shared" si="52"/>
        <v>0</v>
      </c>
      <c r="K30" s="62">
        <f t="shared" si="53"/>
        <v>0.11</v>
      </c>
      <c r="L30" s="62">
        <f t="shared" si="54"/>
        <v>0</v>
      </c>
      <c r="M30" s="62">
        <f t="shared" si="55"/>
        <v>0.51</v>
      </c>
      <c r="N30" s="100"/>
      <c r="O30" s="89">
        <v>327</v>
      </c>
      <c r="P30" s="89">
        <v>0</v>
      </c>
      <c r="Q30" s="89">
        <v>313</v>
      </c>
      <c r="R30" s="89">
        <v>0</v>
      </c>
      <c r="S30" s="89">
        <v>0</v>
      </c>
      <c r="T30" s="89">
        <v>0</v>
      </c>
      <c r="U30" s="89">
        <v>7</v>
      </c>
      <c r="V30" s="89">
        <v>0</v>
      </c>
      <c r="W30" s="89">
        <v>3</v>
      </c>
      <c r="X30" s="89">
        <v>0</v>
      </c>
      <c r="Y30" s="89">
        <v>4</v>
      </c>
      <c r="AA30" s="89">
        <v>316</v>
      </c>
      <c r="AB30" s="89">
        <v>0</v>
      </c>
      <c r="AC30" s="89">
        <v>302</v>
      </c>
      <c r="AD30" s="89">
        <v>0</v>
      </c>
      <c r="AE30" s="89">
        <v>0</v>
      </c>
      <c r="AF30" s="89">
        <v>0</v>
      </c>
      <c r="AG30" s="89">
        <v>7</v>
      </c>
      <c r="AH30" s="89">
        <v>0</v>
      </c>
      <c r="AI30" s="89">
        <v>3</v>
      </c>
      <c r="AJ30" s="89">
        <v>0</v>
      </c>
      <c r="AK30" s="89">
        <v>4</v>
      </c>
    </row>
    <row r="31" spans="1:37" x14ac:dyDescent="0.3">
      <c r="A31" s="4" t="s">
        <v>16</v>
      </c>
      <c r="B31" s="26">
        <v>4</v>
      </c>
      <c r="C31" s="62">
        <f t="shared" si="46"/>
        <v>2.61</v>
      </c>
      <c r="D31" s="62">
        <f t="shared" si="47"/>
        <v>0</v>
      </c>
      <c r="E31" s="62">
        <f t="shared" si="48"/>
        <v>0</v>
      </c>
      <c r="F31" s="62">
        <f t="shared" si="49"/>
        <v>0</v>
      </c>
      <c r="G31" s="62">
        <f t="shared" si="50"/>
        <v>0</v>
      </c>
      <c r="H31" s="62">
        <f t="shared" si="51"/>
        <v>22.26</v>
      </c>
      <c r="I31" s="62">
        <f t="shared" si="58"/>
        <v>0.56000000000000005</v>
      </c>
      <c r="J31" s="62">
        <f t="shared" si="52"/>
        <v>0</v>
      </c>
      <c r="K31" s="62">
        <f t="shared" si="53"/>
        <v>0</v>
      </c>
      <c r="L31" s="62">
        <f t="shared" si="54"/>
        <v>0</v>
      </c>
      <c r="M31" s="62">
        <f t="shared" si="55"/>
        <v>0.39</v>
      </c>
      <c r="N31" s="100"/>
      <c r="O31" s="89">
        <v>548</v>
      </c>
      <c r="P31" s="89">
        <v>0</v>
      </c>
      <c r="Q31" s="89">
        <v>0</v>
      </c>
      <c r="R31" s="89">
        <v>0</v>
      </c>
      <c r="S31" s="89">
        <v>0</v>
      </c>
      <c r="T31" s="89">
        <v>535</v>
      </c>
      <c r="U31" s="89">
        <v>10</v>
      </c>
      <c r="V31" s="89">
        <v>0</v>
      </c>
      <c r="W31" s="89">
        <v>0</v>
      </c>
      <c r="X31" s="89">
        <v>0</v>
      </c>
      <c r="Y31" s="89">
        <v>3</v>
      </c>
      <c r="AA31" s="89">
        <v>525</v>
      </c>
      <c r="AB31" s="89">
        <v>0</v>
      </c>
      <c r="AC31" s="89">
        <v>0</v>
      </c>
      <c r="AD31" s="89">
        <v>0</v>
      </c>
      <c r="AE31" s="89">
        <v>0</v>
      </c>
      <c r="AF31" s="89">
        <v>506</v>
      </c>
      <c r="AG31" s="89">
        <v>16</v>
      </c>
      <c r="AH31" s="89">
        <v>0</v>
      </c>
      <c r="AI31" s="89">
        <v>0</v>
      </c>
      <c r="AJ31" s="89">
        <v>0</v>
      </c>
      <c r="AK31" s="89">
        <v>3</v>
      </c>
    </row>
    <row r="32" spans="1:37" x14ac:dyDescent="0.3">
      <c r="A32" s="4" t="s">
        <v>80</v>
      </c>
      <c r="B32" s="26">
        <v>7</v>
      </c>
      <c r="C32" s="62">
        <f t="shared" si="46"/>
        <v>0.28000000000000003</v>
      </c>
      <c r="D32" s="62">
        <f t="shared" si="47"/>
        <v>0</v>
      </c>
      <c r="E32" s="62">
        <f t="shared" si="48"/>
        <v>0</v>
      </c>
      <c r="F32" s="62">
        <f t="shared" si="49"/>
        <v>0</v>
      </c>
      <c r="G32" s="62">
        <f t="shared" si="50"/>
        <v>0</v>
      </c>
      <c r="H32" s="62">
        <f t="shared" si="51"/>
        <v>0</v>
      </c>
      <c r="I32" s="62">
        <f t="shared" si="58"/>
        <v>0</v>
      </c>
      <c r="J32" s="62">
        <f t="shared" si="52"/>
        <v>0</v>
      </c>
      <c r="K32" s="62">
        <f t="shared" si="53"/>
        <v>0.28999999999999998</v>
      </c>
      <c r="L32" s="62">
        <f t="shared" si="54"/>
        <v>0</v>
      </c>
      <c r="M32" s="62">
        <f t="shared" si="55"/>
        <v>6.3</v>
      </c>
      <c r="N32" s="100"/>
      <c r="O32" s="89">
        <v>48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4</v>
      </c>
      <c r="X32" s="89">
        <v>0</v>
      </c>
      <c r="Y32" s="89">
        <v>44</v>
      </c>
      <c r="AA32" s="89">
        <v>66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12</v>
      </c>
      <c r="AJ32" s="89">
        <v>0</v>
      </c>
      <c r="AK32" s="89">
        <v>54</v>
      </c>
    </row>
    <row r="33" spans="1:37" x14ac:dyDescent="0.3">
      <c r="A33" s="4" t="s">
        <v>17</v>
      </c>
      <c r="B33" s="26">
        <v>7</v>
      </c>
      <c r="C33" s="62">
        <f t="shared" si="46"/>
        <v>0.65</v>
      </c>
      <c r="D33" s="62">
        <f t="shared" si="47"/>
        <v>0</v>
      </c>
      <c r="E33" s="62">
        <f t="shared" si="48"/>
        <v>0</v>
      </c>
      <c r="F33" s="62">
        <f t="shared" si="49"/>
        <v>0</v>
      </c>
      <c r="G33" s="62">
        <f t="shared" si="50"/>
        <v>0</v>
      </c>
      <c r="H33" s="62">
        <f t="shared" si="51"/>
        <v>0</v>
      </c>
      <c r="I33" s="62">
        <f t="shared" si="58"/>
        <v>0.11</v>
      </c>
      <c r="J33" s="62">
        <f t="shared" si="52"/>
        <v>0</v>
      </c>
      <c r="K33" s="62">
        <f t="shared" si="53"/>
        <v>0.3</v>
      </c>
      <c r="L33" s="62">
        <f t="shared" si="54"/>
        <v>0</v>
      </c>
      <c r="M33" s="62">
        <f t="shared" si="55"/>
        <v>15.82</v>
      </c>
      <c r="N33" s="100"/>
      <c r="O33" s="89">
        <v>134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13</v>
      </c>
      <c r="X33" s="89">
        <v>0</v>
      </c>
      <c r="Y33" s="89">
        <v>121</v>
      </c>
      <c r="AA33" s="89">
        <v>134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5</v>
      </c>
      <c r="AH33" s="89">
        <v>0</v>
      </c>
      <c r="AI33" s="89">
        <v>4</v>
      </c>
      <c r="AJ33" s="89">
        <v>0</v>
      </c>
      <c r="AK33" s="89">
        <v>125</v>
      </c>
    </row>
    <row r="34" spans="1:37" x14ac:dyDescent="0.3">
      <c r="A34" s="4" t="s">
        <v>154</v>
      </c>
      <c r="B34" s="26">
        <v>6</v>
      </c>
      <c r="C34" s="62">
        <f t="shared" si="46"/>
        <v>0.75</v>
      </c>
      <c r="D34" s="62">
        <f t="shared" si="47"/>
        <v>0</v>
      </c>
      <c r="E34" s="62">
        <f t="shared" si="48"/>
        <v>0.31</v>
      </c>
      <c r="F34" s="62">
        <f t="shared" si="49"/>
        <v>0</v>
      </c>
      <c r="G34" s="62">
        <f t="shared" si="50"/>
        <v>0</v>
      </c>
      <c r="H34" s="62">
        <f t="shared" si="51"/>
        <v>0</v>
      </c>
      <c r="I34" s="62">
        <f t="shared" si="58"/>
        <v>0</v>
      </c>
      <c r="J34" s="62">
        <f t="shared" si="52"/>
        <v>0</v>
      </c>
      <c r="K34" s="62">
        <f t="shared" si="53"/>
        <v>5.04</v>
      </c>
      <c r="L34" s="62">
        <f t="shared" si="54"/>
        <v>0</v>
      </c>
      <c r="M34" s="62">
        <f t="shared" si="55"/>
        <v>0</v>
      </c>
      <c r="N34" s="100"/>
      <c r="O34" s="89">
        <f>SUBTOTAL(9,P34:Y34)</f>
        <v>134</v>
      </c>
      <c r="P34" s="89">
        <v>0</v>
      </c>
      <c r="Q34" s="89">
        <v>15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119</v>
      </c>
      <c r="X34" s="89">
        <v>0</v>
      </c>
      <c r="Y34" s="89">
        <v>0</v>
      </c>
      <c r="AA34" s="89">
        <f>SUBTOTAL(9,AB34:AK34)</f>
        <v>172</v>
      </c>
      <c r="AB34" s="89">
        <v>0</v>
      </c>
      <c r="AC34" s="89">
        <v>8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164</v>
      </c>
      <c r="AJ34" s="89">
        <v>0</v>
      </c>
      <c r="AK34" s="89">
        <v>0</v>
      </c>
    </row>
    <row r="35" spans="1:37" x14ac:dyDescent="0.3">
      <c r="A35" s="4" t="s">
        <v>19</v>
      </c>
      <c r="B35" s="26">
        <v>2</v>
      </c>
      <c r="C35" s="62">
        <f t="shared" si="46"/>
        <v>0.63</v>
      </c>
      <c r="D35" s="62">
        <f t="shared" si="47"/>
        <v>0</v>
      </c>
      <c r="E35" s="62">
        <f t="shared" si="48"/>
        <v>3.46</v>
      </c>
      <c r="F35" s="62">
        <f t="shared" si="49"/>
        <v>0</v>
      </c>
      <c r="G35" s="62">
        <f t="shared" si="50"/>
        <v>0</v>
      </c>
      <c r="H35" s="62">
        <f t="shared" si="51"/>
        <v>0</v>
      </c>
      <c r="I35" s="62">
        <f t="shared" si="58"/>
        <v>0</v>
      </c>
      <c r="J35" s="62">
        <f t="shared" si="52"/>
        <v>0</v>
      </c>
      <c r="K35" s="62">
        <f t="shared" si="53"/>
        <v>0.05</v>
      </c>
      <c r="L35" s="62">
        <f t="shared" si="54"/>
        <v>0</v>
      </c>
      <c r="M35" s="62">
        <f t="shared" si="55"/>
        <v>0</v>
      </c>
      <c r="N35" s="100"/>
      <c r="O35" s="89">
        <v>118</v>
      </c>
      <c r="P35" s="89">
        <v>0</v>
      </c>
      <c r="Q35" s="89">
        <v>118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AA35" s="89">
        <v>140</v>
      </c>
      <c r="AB35" s="89">
        <v>0</v>
      </c>
      <c r="AC35" s="89">
        <v>137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3</v>
      </c>
      <c r="AJ35" s="89">
        <v>0</v>
      </c>
      <c r="AK35" s="89">
        <v>0</v>
      </c>
    </row>
    <row r="36" spans="1:37" x14ac:dyDescent="0.3">
      <c r="A36" s="4" t="s">
        <v>20</v>
      </c>
      <c r="B36" s="26">
        <v>2</v>
      </c>
      <c r="C36" s="62">
        <f t="shared" si="46"/>
        <v>0.72</v>
      </c>
      <c r="D36" s="62">
        <f t="shared" si="47"/>
        <v>0.42</v>
      </c>
      <c r="E36" s="62">
        <f t="shared" si="48"/>
        <v>3.65</v>
      </c>
      <c r="F36" s="62">
        <f t="shared" si="49"/>
        <v>0</v>
      </c>
      <c r="G36" s="62">
        <f t="shared" si="50"/>
        <v>0</v>
      </c>
      <c r="H36" s="62">
        <f t="shared" si="51"/>
        <v>0</v>
      </c>
      <c r="I36" s="62">
        <f t="shared" si="58"/>
        <v>0.11</v>
      </c>
      <c r="J36" s="62">
        <f t="shared" si="52"/>
        <v>0</v>
      </c>
      <c r="K36" s="62">
        <f t="shared" si="53"/>
        <v>0.2</v>
      </c>
      <c r="L36" s="62">
        <f t="shared" si="54"/>
        <v>0</v>
      </c>
      <c r="M36" s="62">
        <f t="shared" si="55"/>
        <v>0.26</v>
      </c>
      <c r="N36" s="100"/>
      <c r="O36" s="89">
        <v>131</v>
      </c>
      <c r="P36" s="89">
        <v>0</v>
      </c>
      <c r="Q36" s="89">
        <v>125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6</v>
      </c>
      <c r="X36" s="89">
        <v>0</v>
      </c>
      <c r="Y36" s="89">
        <v>0</v>
      </c>
      <c r="AA36" s="89">
        <v>163</v>
      </c>
      <c r="AB36" s="89">
        <v>5</v>
      </c>
      <c r="AC36" s="89">
        <v>144</v>
      </c>
      <c r="AD36" s="89">
        <v>0</v>
      </c>
      <c r="AE36" s="89">
        <v>0</v>
      </c>
      <c r="AF36" s="89">
        <v>0</v>
      </c>
      <c r="AG36" s="89">
        <v>5</v>
      </c>
      <c r="AH36" s="89">
        <v>0</v>
      </c>
      <c r="AI36" s="89">
        <v>5</v>
      </c>
      <c r="AJ36" s="89">
        <v>0</v>
      </c>
      <c r="AK36" s="89">
        <v>4</v>
      </c>
    </row>
    <row r="37" spans="1:37" x14ac:dyDescent="0.3">
      <c r="A37" s="4" t="s">
        <v>181</v>
      </c>
      <c r="B37" s="26">
        <v>7</v>
      </c>
      <c r="C37" s="62">
        <f t="shared" si="46"/>
        <v>0.62</v>
      </c>
      <c r="D37" s="62">
        <f t="shared" si="47"/>
        <v>0</v>
      </c>
      <c r="E37" s="62">
        <f t="shared" si="48"/>
        <v>7.0000000000000007E-2</v>
      </c>
      <c r="F37" s="62">
        <f t="shared" si="49"/>
        <v>0</v>
      </c>
      <c r="G37" s="62">
        <f t="shared" si="50"/>
        <v>0</v>
      </c>
      <c r="H37" s="62">
        <f t="shared" si="51"/>
        <v>0.17</v>
      </c>
      <c r="I37" s="62">
        <f t="shared" si="58"/>
        <v>0.26</v>
      </c>
      <c r="J37" s="62">
        <f t="shared" si="52"/>
        <v>0</v>
      </c>
      <c r="K37" s="62">
        <f t="shared" si="53"/>
        <v>1.75</v>
      </c>
      <c r="L37" s="62">
        <f t="shared" si="54"/>
        <v>0</v>
      </c>
      <c r="M37" s="62">
        <f t="shared" si="55"/>
        <v>8.36</v>
      </c>
      <c r="N37" s="100"/>
      <c r="O37" s="89">
        <v>125</v>
      </c>
      <c r="P37" s="89">
        <v>0</v>
      </c>
      <c r="Q37" s="89">
        <v>5</v>
      </c>
      <c r="R37" s="89">
        <v>0</v>
      </c>
      <c r="S37" s="89">
        <v>0</v>
      </c>
      <c r="T37" s="89">
        <v>8</v>
      </c>
      <c r="U37" s="89">
        <v>8</v>
      </c>
      <c r="V37" s="89">
        <v>0</v>
      </c>
      <c r="W37" s="89">
        <v>44</v>
      </c>
      <c r="X37" s="89">
        <v>0</v>
      </c>
      <c r="Y37" s="89">
        <v>60</v>
      </c>
      <c r="AA37" s="89">
        <v>128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4</v>
      </c>
      <c r="AH37" s="89">
        <v>0</v>
      </c>
      <c r="AI37" s="89">
        <v>54</v>
      </c>
      <c r="AJ37" s="89">
        <v>0</v>
      </c>
      <c r="AK37" s="89">
        <v>70</v>
      </c>
    </row>
    <row r="38" spans="1:37" x14ac:dyDescent="0.3">
      <c r="A38" s="4" t="s">
        <v>22</v>
      </c>
      <c r="B38" s="26">
        <v>2</v>
      </c>
      <c r="C38" s="62">
        <f t="shared" si="46"/>
        <v>0.67</v>
      </c>
      <c r="D38" s="62">
        <f t="shared" si="47"/>
        <v>0.84</v>
      </c>
      <c r="E38" s="62">
        <f t="shared" si="48"/>
        <v>3.37</v>
      </c>
      <c r="F38" s="62">
        <f t="shared" si="49"/>
        <v>0</v>
      </c>
      <c r="G38" s="62">
        <f t="shared" si="50"/>
        <v>0</v>
      </c>
      <c r="H38" s="62">
        <f t="shared" si="51"/>
        <v>0.11</v>
      </c>
      <c r="I38" s="62">
        <f t="shared" si="58"/>
        <v>0.09</v>
      </c>
      <c r="J38" s="62">
        <f t="shared" si="52"/>
        <v>0</v>
      </c>
      <c r="K38" s="62">
        <f t="shared" si="53"/>
        <v>0.16</v>
      </c>
      <c r="L38" s="62">
        <f t="shared" si="54"/>
        <v>0</v>
      </c>
      <c r="M38" s="62">
        <f t="shared" si="55"/>
        <v>0</v>
      </c>
      <c r="N38" s="100"/>
      <c r="O38" s="89">
        <v>120</v>
      </c>
      <c r="P38" s="89">
        <v>5</v>
      </c>
      <c r="Q38" s="89">
        <v>111</v>
      </c>
      <c r="R38" s="89">
        <v>0</v>
      </c>
      <c r="S38" s="89">
        <v>0</v>
      </c>
      <c r="T38" s="89">
        <v>0</v>
      </c>
      <c r="U38" s="89">
        <v>4</v>
      </c>
      <c r="V38" s="89">
        <v>0</v>
      </c>
      <c r="W38" s="89">
        <v>0</v>
      </c>
      <c r="X38" s="89">
        <v>0</v>
      </c>
      <c r="Y38" s="89">
        <v>0</v>
      </c>
      <c r="AA38" s="89">
        <v>156</v>
      </c>
      <c r="AB38" s="89">
        <v>5</v>
      </c>
      <c r="AC38" s="89">
        <v>137</v>
      </c>
      <c r="AD38" s="89">
        <v>0</v>
      </c>
      <c r="AE38" s="89">
        <v>0</v>
      </c>
      <c r="AF38" s="89">
        <v>5</v>
      </c>
      <c r="AG38" s="89">
        <v>0</v>
      </c>
      <c r="AH38" s="89">
        <v>0</v>
      </c>
      <c r="AI38" s="89">
        <v>9</v>
      </c>
      <c r="AJ38" s="89">
        <v>0</v>
      </c>
      <c r="AK38" s="89">
        <v>0</v>
      </c>
    </row>
    <row r="39" spans="1:37" x14ac:dyDescent="0.3">
      <c r="A39" s="4" t="s">
        <v>155</v>
      </c>
      <c r="B39" s="26">
        <v>6</v>
      </c>
      <c r="C39" s="62">
        <f t="shared" si="46"/>
        <v>0.62</v>
      </c>
      <c r="D39" s="62">
        <f t="shared" si="47"/>
        <v>0</v>
      </c>
      <c r="E39" s="62">
        <f t="shared" si="48"/>
        <v>0.35</v>
      </c>
      <c r="F39" s="62">
        <f t="shared" si="49"/>
        <v>0</v>
      </c>
      <c r="G39" s="62">
        <f t="shared" si="50"/>
        <v>0</v>
      </c>
      <c r="H39" s="62">
        <f t="shared" si="51"/>
        <v>0</v>
      </c>
      <c r="I39" s="62">
        <f t="shared" si="58"/>
        <v>0.65</v>
      </c>
      <c r="J39" s="62">
        <f t="shared" si="52"/>
        <v>0</v>
      </c>
      <c r="K39" s="62">
        <f t="shared" si="53"/>
        <v>3.55</v>
      </c>
      <c r="L39" s="62">
        <f t="shared" si="54"/>
        <v>0</v>
      </c>
      <c r="M39" s="62">
        <f t="shared" si="55"/>
        <v>0</v>
      </c>
      <c r="N39" s="100"/>
      <c r="O39" s="89">
        <f>SUBTOTAL(9,P39:Y39)</f>
        <v>124</v>
      </c>
      <c r="P39" s="89">
        <v>0</v>
      </c>
      <c r="Q39" s="89">
        <v>13</v>
      </c>
      <c r="R39" s="89">
        <v>0</v>
      </c>
      <c r="S39" s="89">
        <v>0</v>
      </c>
      <c r="T39" s="89">
        <v>0</v>
      </c>
      <c r="U39" s="89">
        <v>18</v>
      </c>
      <c r="V39" s="89">
        <v>0</v>
      </c>
      <c r="W39" s="89">
        <v>93</v>
      </c>
      <c r="X39" s="89">
        <v>0</v>
      </c>
      <c r="Y39" s="89">
        <v>0</v>
      </c>
      <c r="AA39" s="89">
        <f>SUBTOTAL(9,AB39:AK39)</f>
        <v>131</v>
      </c>
      <c r="AB39" s="89">
        <v>0</v>
      </c>
      <c r="AC39" s="89">
        <v>13</v>
      </c>
      <c r="AD39" s="89">
        <v>0</v>
      </c>
      <c r="AE39" s="89">
        <v>0</v>
      </c>
      <c r="AF39" s="89">
        <v>0</v>
      </c>
      <c r="AG39" s="89">
        <v>12</v>
      </c>
      <c r="AH39" s="89">
        <v>0</v>
      </c>
      <c r="AI39" s="89">
        <v>106</v>
      </c>
      <c r="AJ39" s="89">
        <v>0</v>
      </c>
      <c r="AK39" s="89">
        <v>0</v>
      </c>
    </row>
    <row r="40" spans="1:37" x14ac:dyDescent="0.3">
      <c r="A40" s="4" t="s">
        <v>24</v>
      </c>
      <c r="B40" s="26">
        <v>9</v>
      </c>
      <c r="C40" s="62">
        <f t="shared" si="46"/>
        <v>0.51</v>
      </c>
      <c r="D40" s="62">
        <f t="shared" si="47"/>
        <v>0</v>
      </c>
      <c r="E40" s="62">
        <f t="shared" si="48"/>
        <v>0.6</v>
      </c>
      <c r="F40" s="62">
        <f t="shared" si="49"/>
        <v>0</v>
      </c>
      <c r="G40" s="62">
        <f t="shared" si="50"/>
        <v>0</v>
      </c>
      <c r="H40" s="62">
        <f t="shared" si="51"/>
        <v>0</v>
      </c>
      <c r="I40" s="62">
        <f t="shared" si="58"/>
        <v>1.27</v>
      </c>
      <c r="J40" s="62">
        <f t="shared" si="52"/>
        <v>20.95</v>
      </c>
      <c r="K40" s="62">
        <f t="shared" si="53"/>
        <v>0.39</v>
      </c>
      <c r="L40" s="62">
        <f t="shared" si="54"/>
        <v>0</v>
      </c>
      <c r="M40" s="62">
        <f t="shared" si="55"/>
        <v>0.26</v>
      </c>
      <c r="N40" s="100"/>
      <c r="O40" s="89">
        <v>96</v>
      </c>
      <c r="P40" s="89">
        <v>0</v>
      </c>
      <c r="Q40" s="89">
        <v>15</v>
      </c>
      <c r="R40" s="89">
        <v>0</v>
      </c>
      <c r="S40" s="89">
        <v>0</v>
      </c>
      <c r="T40" s="89">
        <v>0</v>
      </c>
      <c r="U40" s="89">
        <v>35</v>
      </c>
      <c r="V40" s="89">
        <v>29</v>
      </c>
      <c r="W40" s="89">
        <v>17</v>
      </c>
      <c r="X40" s="89">
        <v>0</v>
      </c>
      <c r="Y40" s="89">
        <v>0</v>
      </c>
      <c r="AA40" s="89">
        <v>112</v>
      </c>
      <c r="AB40" s="89">
        <v>0</v>
      </c>
      <c r="AC40" s="89">
        <v>29</v>
      </c>
      <c r="AD40" s="89">
        <v>0</v>
      </c>
      <c r="AE40" s="89">
        <v>0</v>
      </c>
      <c r="AF40" s="89">
        <v>0</v>
      </c>
      <c r="AG40" s="89">
        <v>24</v>
      </c>
      <c r="AH40" s="89">
        <v>50</v>
      </c>
      <c r="AI40" s="89">
        <v>5</v>
      </c>
      <c r="AJ40" s="89">
        <v>0</v>
      </c>
      <c r="AK40" s="89">
        <v>4</v>
      </c>
    </row>
    <row r="41" spans="1:37" x14ac:dyDescent="0.3">
      <c r="A41" s="4" t="s">
        <v>156</v>
      </c>
      <c r="B41" s="26">
        <v>5</v>
      </c>
      <c r="C41" s="62">
        <f t="shared" si="46"/>
        <v>0.91</v>
      </c>
      <c r="D41" s="62">
        <f t="shared" si="47"/>
        <v>0</v>
      </c>
      <c r="E41" s="62">
        <f t="shared" si="48"/>
        <v>0.54</v>
      </c>
      <c r="F41" s="62">
        <f t="shared" si="49"/>
        <v>0</v>
      </c>
      <c r="G41" s="62">
        <f t="shared" si="50"/>
        <v>0</v>
      </c>
      <c r="H41" s="62">
        <f t="shared" si="51"/>
        <v>0</v>
      </c>
      <c r="I41" s="62">
        <f t="shared" si="58"/>
        <v>6.69</v>
      </c>
      <c r="J41" s="62">
        <f t="shared" si="52"/>
        <v>0</v>
      </c>
      <c r="K41" s="62">
        <f t="shared" si="53"/>
        <v>0.41</v>
      </c>
      <c r="L41" s="62">
        <f t="shared" si="54"/>
        <v>0</v>
      </c>
      <c r="M41" s="62">
        <f t="shared" si="55"/>
        <v>0</v>
      </c>
      <c r="N41" s="100"/>
      <c r="O41" s="89">
        <f>SUBTOTAL(9,P41:Y41)</f>
        <v>208</v>
      </c>
      <c r="P41" s="89">
        <v>0</v>
      </c>
      <c r="Q41" s="89">
        <v>20</v>
      </c>
      <c r="R41" s="89">
        <v>0</v>
      </c>
      <c r="S41" s="89">
        <v>0</v>
      </c>
      <c r="T41" s="89">
        <v>0</v>
      </c>
      <c r="U41" s="89">
        <v>178</v>
      </c>
      <c r="V41" s="89">
        <v>0</v>
      </c>
      <c r="W41" s="89">
        <v>10</v>
      </c>
      <c r="X41" s="89">
        <v>0</v>
      </c>
      <c r="Y41" s="89">
        <v>0</v>
      </c>
      <c r="AA41" s="89">
        <f>SUBTOTAL(9,AB41:AK41)</f>
        <v>166</v>
      </c>
      <c r="AB41" s="89">
        <v>0</v>
      </c>
      <c r="AC41" s="89">
        <v>20</v>
      </c>
      <c r="AD41" s="89">
        <v>0</v>
      </c>
      <c r="AE41" s="89">
        <v>0</v>
      </c>
      <c r="AF41" s="89">
        <v>0</v>
      </c>
      <c r="AG41" s="89">
        <v>133</v>
      </c>
      <c r="AH41" s="89">
        <v>0</v>
      </c>
      <c r="AI41" s="89">
        <v>13</v>
      </c>
      <c r="AJ41" s="89">
        <v>0</v>
      </c>
      <c r="AK41" s="89">
        <v>0</v>
      </c>
    </row>
    <row r="42" spans="1:37" x14ac:dyDescent="0.3">
      <c r="A42" s="4" t="s">
        <v>184</v>
      </c>
      <c r="B42" s="26">
        <v>2</v>
      </c>
      <c r="C42" s="62">
        <f t="shared" si="46"/>
        <v>0.71</v>
      </c>
      <c r="D42" s="62">
        <f t="shared" si="47"/>
        <v>0</v>
      </c>
      <c r="E42" s="62">
        <f t="shared" si="48"/>
        <v>3.84</v>
      </c>
      <c r="F42" s="62">
        <f t="shared" si="49"/>
        <v>0</v>
      </c>
      <c r="G42" s="62">
        <f t="shared" si="50"/>
        <v>0</v>
      </c>
      <c r="H42" s="62">
        <f t="shared" si="51"/>
        <v>0</v>
      </c>
      <c r="I42" s="62">
        <f t="shared" si="58"/>
        <v>0</v>
      </c>
      <c r="J42" s="62">
        <f t="shared" si="52"/>
        <v>0</v>
      </c>
      <c r="K42" s="62">
        <f t="shared" si="53"/>
        <v>7.0000000000000007E-2</v>
      </c>
      <c r="L42" s="62">
        <f t="shared" si="54"/>
        <v>0</v>
      </c>
      <c r="M42" s="62">
        <f t="shared" si="55"/>
        <v>0.26</v>
      </c>
      <c r="N42" s="100"/>
      <c r="O42" s="89">
        <v>127</v>
      </c>
      <c r="P42" s="89">
        <v>0</v>
      </c>
      <c r="Q42" s="89">
        <v>127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AA42" s="89">
        <v>164</v>
      </c>
      <c r="AB42" s="89">
        <v>0</v>
      </c>
      <c r="AC42" s="89">
        <v>156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4</v>
      </c>
      <c r="AJ42" s="89">
        <v>0</v>
      </c>
      <c r="AK42" s="89">
        <v>4</v>
      </c>
    </row>
    <row r="43" spans="1:37" x14ac:dyDescent="0.3">
      <c r="A43" s="4" t="s">
        <v>158</v>
      </c>
      <c r="B43" s="26">
        <v>6</v>
      </c>
      <c r="C43" s="62">
        <f t="shared" si="46"/>
        <v>0.76</v>
      </c>
      <c r="D43" s="62">
        <f t="shared" si="47"/>
        <v>0</v>
      </c>
      <c r="E43" s="62">
        <f t="shared" si="48"/>
        <v>7.0000000000000007E-2</v>
      </c>
      <c r="F43" s="62">
        <f t="shared" si="49"/>
        <v>0</v>
      </c>
      <c r="G43" s="62">
        <f t="shared" si="50"/>
        <v>0</v>
      </c>
      <c r="H43" s="62">
        <f t="shared" si="51"/>
        <v>0.43</v>
      </c>
      <c r="I43" s="62">
        <f t="shared" si="58"/>
        <v>0.52</v>
      </c>
      <c r="J43" s="62">
        <f t="shared" si="52"/>
        <v>0</v>
      </c>
      <c r="K43" s="62">
        <f t="shared" si="53"/>
        <v>4.5999999999999996</v>
      </c>
      <c r="L43" s="62">
        <f t="shared" si="54"/>
        <v>0</v>
      </c>
      <c r="M43" s="62">
        <f t="shared" si="55"/>
        <v>0.32</v>
      </c>
      <c r="N43" s="100"/>
      <c r="O43" s="89">
        <f t="shared" ref="O43:O44" si="59">SUBTOTAL(9,P43:Y43)</f>
        <v>154</v>
      </c>
      <c r="P43" s="89">
        <v>0</v>
      </c>
      <c r="Q43" s="89">
        <v>5</v>
      </c>
      <c r="R43" s="89">
        <v>0</v>
      </c>
      <c r="S43" s="89">
        <v>0</v>
      </c>
      <c r="T43" s="89">
        <v>0</v>
      </c>
      <c r="U43" s="89">
        <v>10</v>
      </c>
      <c r="V43" s="89">
        <v>0</v>
      </c>
      <c r="W43" s="89">
        <v>139</v>
      </c>
      <c r="X43" s="89">
        <v>0</v>
      </c>
      <c r="Y43" s="89">
        <v>0</v>
      </c>
      <c r="AA43" s="89">
        <f t="shared" ref="AA43:AA44" si="60">SUBTOTAL(9,AB43:AK43)</f>
        <v>158</v>
      </c>
      <c r="AB43" s="89">
        <v>0</v>
      </c>
      <c r="AC43" s="89">
        <v>0</v>
      </c>
      <c r="AD43" s="89">
        <v>0</v>
      </c>
      <c r="AE43" s="89">
        <v>0</v>
      </c>
      <c r="AF43" s="89">
        <v>20</v>
      </c>
      <c r="AG43" s="89">
        <v>14</v>
      </c>
      <c r="AH43" s="89">
        <v>0</v>
      </c>
      <c r="AI43" s="89">
        <v>119</v>
      </c>
      <c r="AJ43" s="89">
        <v>0</v>
      </c>
      <c r="AK43" s="89">
        <v>5</v>
      </c>
    </row>
    <row r="44" spans="1:37" x14ac:dyDescent="0.3">
      <c r="A44" s="4" t="s">
        <v>157</v>
      </c>
      <c r="B44" s="26">
        <v>6</v>
      </c>
      <c r="C44" s="62">
        <f t="shared" si="46"/>
        <v>0.77</v>
      </c>
      <c r="D44" s="62">
        <f t="shared" si="47"/>
        <v>0</v>
      </c>
      <c r="E44" s="62">
        <f t="shared" si="48"/>
        <v>7.0000000000000007E-2</v>
      </c>
      <c r="F44" s="62">
        <f t="shared" si="49"/>
        <v>0</v>
      </c>
      <c r="G44" s="62">
        <f t="shared" si="50"/>
        <v>0</v>
      </c>
      <c r="H44" s="62">
        <f t="shared" si="51"/>
        <v>0</v>
      </c>
      <c r="I44" s="62">
        <f t="shared" si="58"/>
        <v>0.09</v>
      </c>
      <c r="J44" s="62">
        <f t="shared" si="52"/>
        <v>0</v>
      </c>
      <c r="K44" s="62">
        <f t="shared" si="53"/>
        <v>5.24</v>
      </c>
      <c r="L44" s="62">
        <f t="shared" si="54"/>
        <v>0</v>
      </c>
      <c r="M44" s="62">
        <f t="shared" si="55"/>
        <v>0.77</v>
      </c>
      <c r="N44" s="100"/>
      <c r="O44" s="89">
        <f t="shared" si="59"/>
        <v>174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4</v>
      </c>
      <c r="V44" s="89">
        <v>0</v>
      </c>
      <c r="W44" s="89">
        <v>166</v>
      </c>
      <c r="X44" s="89">
        <v>0</v>
      </c>
      <c r="Y44" s="89">
        <v>4</v>
      </c>
      <c r="AA44" s="89">
        <f t="shared" si="60"/>
        <v>141</v>
      </c>
      <c r="AB44" s="89">
        <v>0</v>
      </c>
      <c r="AC44" s="89">
        <v>5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128</v>
      </c>
      <c r="AJ44" s="89">
        <v>0</v>
      </c>
      <c r="AK44" s="89">
        <v>8</v>
      </c>
    </row>
    <row r="45" spans="1:37" x14ac:dyDescent="0.3">
      <c r="A45" s="4" t="s">
        <v>27</v>
      </c>
      <c r="B45" s="26">
        <v>5</v>
      </c>
      <c r="C45" s="62">
        <f t="shared" si="46"/>
        <v>2.21</v>
      </c>
      <c r="D45" s="62">
        <f t="shared" si="47"/>
        <v>0</v>
      </c>
      <c r="E45" s="62">
        <f t="shared" si="48"/>
        <v>1.17</v>
      </c>
      <c r="F45" s="62">
        <f t="shared" si="49"/>
        <v>0</v>
      </c>
      <c r="G45" s="62">
        <f t="shared" si="50"/>
        <v>0</v>
      </c>
      <c r="H45" s="62">
        <f t="shared" si="51"/>
        <v>0</v>
      </c>
      <c r="I45" s="62">
        <f t="shared" si="58"/>
        <v>14.45</v>
      </c>
      <c r="J45" s="62">
        <f t="shared" si="52"/>
        <v>0</v>
      </c>
      <c r="K45" s="62">
        <f t="shared" si="53"/>
        <v>2.62</v>
      </c>
      <c r="L45" s="62">
        <f t="shared" si="54"/>
        <v>0</v>
      </c>
      <c r="M45" s="62">
        <f t="shared" si="55"/>
        <v>0</v>
      </c>
      <c r="N45" s="100"/>
      <c r="O45" s="89">
        <f>SUBTOTAL(9,P45:Y45)</f>
        <v>490</v>
      </c>
      <c r="P45" s="89">
        <v>0</v>
      </c>
      <c r="Q45" s="89">
        <v>48</v>
      </c>
      <c r="R45" s="89">
        <v>0</v>
      </c>
      <c r="S45" s="89">
        <v>0</v>
      </c>
      <c r="T45" s="89">
        <v>0</v>
      </c>
      <c r="U45" s="89">
        <v>366</v>
      </c>
      <c r="V45" s="89">
        <v>0</v>
      </c>
      <c r="W45" s="89">
        <v>76</v>
      </c>
      <c r="X45" s="89">
        <v>0</v>
      </c>
      <c r="Y45" s="89">
        <v>0</v>
      </c>
      <c r="AA45" s="89">
        <f>SUBTOTAL(9,AB45:AK45)</f>
        <v>415</v>
      </c>
      <c r="AB45" s="89">
        <v>0</v>
      </c>
      <c r="AC45" s="89">
        <v>38</v>
      </c>
      <c r="AD45" s="89">
        <v>0</v>
      </c>
      <c r="AE45" s="89">
        <v>0</v>
      </c>
      <c r="AF45" s="89">
        <v>0</v>
      </c>
      <c r="AG45" s="89">
        <v>306</v>
      </c>
      <c r="AH45" s="89">
        <v>0</v>
      </c>
      <c r="AI45" s="89">
        <v>71</v>
      </c>
      <c r="AJ45" s="89">
        <v>0</v>
      </c>
      <c r="AK45" s="89">
        <v>0</v>
      </c>
    </row>
    <row r="46" spans="1:37" x14ac:dyDescent="0.3">
      <c r="A46" s="4" t="s">
        <v>159</v>
      </c>
      <c r="B46" s="26">
        <v>3</v>
      </c>
      <c r="C46" s="62">
        <f t="shared" si="46"/>
        <v>1</v>
      </c>
      <c r="D46" s="62">
        <f t="shared" si="47"/>
        <v>0</v>
      </c>
      <c r="E46" s="62">
        <f t="shared" si="48"/>
        <v>0.61</v>
      </c>
      <c r="F46" s="62">
        <f t="shared" si="49"/>
        <v>0</v>
      </c>
      <c r="G46" s="62">
        <f t="shared" si="50"/>
        <v>5.04</v>
      </c>
      <c r="H46" s="62">
        <f t="shared" si="51"/>
        <v>0</v>
      </c>
      <c r="I46" s="62">
        <f t="shared" si="58"/>
        <v>0.32</v>
      </c>
      <c r="J46" s="62">
        <f t="shared" si="52"/>
        <v>0</v>
      </c>
      <c r="K46" s="62">
        <f t="shared" si="53"/>
        <v>0.62</v>
      </c>
      <c r="L46" s="62">
        <f t="shared" si="54"/>
        <v>0</v>
      </c>
      <c r="M46" s="62">
        <f t="shared" si="55"/>
        <v>0</v>
      </c>
      <c r="N46" s="100"/>
      <c r="O46" s="89">
        <v>214</v>
      </c>
      <c r="P46" s="89">
        <v>0</v>
      </c>
      <c r="Q46" s="89">
        <v>17</v>
      </c>
      <c r="R46" s="89">
        <v>0</v>
      </c>
      <c r="S46" s="89">
        <v>165</v>
      </c>
      <c r="T46" s="89">
        <v>0</v>
      </c>
      <c r="U46" s="89">
        <v>11</v>
      </c>
      <c r="V46" s="89">
        <v>0</v>
      </c>
      <c r="W46" s="89">
        <v>21</v>
      </c>
      <c r="X46" s="89">
        <v>0</v>
      </c>
      <c r="Y46" s="89">
        <v>0</v>
      </c>
      <c r="AA46" s="89">
        <v>198</v>
      </c>
      <c r="AB46" s="89">
        <v>0</v>
      </c>
      <c r="AC46" s="89">
        <v>28</v>
      </c>
      <c r="AD46" s="89">
        <v>0</v>
      </c>
      <c r="AE46" s="89">
        <v>152</v>
      </c>
      <c r="AF46" s="89">
        <v>0</v>
      </c>
      <c r="AG46" s="89">
        <v>4</v>
      </c>
      <c r="AH46" s="89">
        <v>0</v>
      </c>
      <c r="AI46" s="89">
        <v>14</v>
      </c>
      <c r="AJ46" s="89">
        <v>0</v>
      </c>
      <c r="AK46" s="89">
        <v>0</v>
      </c>
    </row>
    <row r="47" spans="1:37" x14ac:dyDescent="0.3">
      <c r="A47" s="4" t="s">
        <v>29</v>
      </c>
      <c r="B47" s="26">
        <v>6</v>
      </c>
      <c r="C47" s="62">
        <f t="shared" si="46"/>
        <v>1.66</v>
      </c>
      <c r="D47" s="62">
        <f t="shared" si="47"/>
        <v>0</v>
      </c>
      <c r="E47" s="62">
        <f t="shared" si="48"/>
        <v>0</v>
      </c>
      <c r="F47" s="62">
        <f t="shared" si="49"/>
        <v>0</v>
      </c>
      <c r="G47" s="62">
        <f t="shared" si="50"/>
        <v>0.19</v>
      </c>
      <c r="H47" s="62">
        <f t="shared" si="51"/>
        <v>0</v>
      </c>
      <c r="I47" s="62">
        <f t="shared" si="58"/>
        <v>0</v>
      </c>
      <c r="J47" s="62">
        <f t="shared" si="52"/>
        <v>0</v>
      </c>
      <c r="K47" s="62">
        <f t="shared" si="53"/>
        <v>11.96</v>
      </c>
      <c r="L47" s="62">
        <f t="shared" si="54"/>
        <v>0</v>
      </c>
      <c r="M47" s="62">
        <f t="shared" si="55"/>
        <v>0</v>
      </c>
      <c r="N47" s="100"/>
      <c r="O47" s="89">
        <f>SUBTOTAL(9,P47:Y47)</f>
        <v>343</v>
      </c>
      <c r="P47" s="89">
        <v>0</v>
      </c>
      <c r="Q47" s="89">
        <v>0</v>
      </c>
      <c r="R47" s="89">
        <v>0</v>
      </c>
      <c r="S47" s="89">
        <v>8</v>
      </c>
      <c r="T47" s="89">
        <v>0</v>
      </c>
      <c r="U47" s="89">
        <v>0</v>
      </c>
      <c r="V47" s="89">
        <v>0</v>
      </c>
      <c r="W47" s="89">
        <v>335</v>
      </c>
      <c r="X47" s="89">
        <v>0</v>
      </c>
      <c r="Y47" s="89">
        <v>0</v>
      </c>
      <c r="AA47" s="89">
        <f>SUBTOTAL(9,AB47:AK47)</f>
        <v>340</v>
      </c>
      <c r="AB47" s="89">
        <v>0</v>
      </c>
      <c r="AC47" s="89">
        <v>0</v>
      </c>
      <c r="AD47" s="89">
        <v>0</v>
      </c>
      <c r="AE47" s="89">
        <v>4</v>
      </c>
      <c r="AF47" s="89">
        <v>0</v>
      </c>
      <c r="AG47" s="89">
        <v>0</v>
      </c>
      <c r="AH47" s="89">
        <v>0</v>
      </c>
      <c r="AI47" s="89">
        <v>336</v>
      </c>
      <c r="AJ47" s="89">
        <v>0</v>
      </c>
      <c r="AK47" s="89">
        <v>0</v>
      </c>
    </row>
    <row r="48" spans="1:37" x14ac:dyDescent="0.3">
      <c r="A48" s="4" t="s">
        <v>30</v>
      </c>
      <c r="B48" s="26">
        <v>4</v>
      </c>
      <c r="C48" s="62">
        <f t="shared" si="46"/>
        <v>1.01</v>
      </c>
      <c r="D48" s="62">
        <f t="shared" si="47"/>
        <v>0</v>
      </c>
      <c r="E48" s="62">
        <f t="shared" si="48"/>
        <v>0</v>
      </c>
      <c r="F48" s="62">
        <f t="shared" si="49"/>
        <v>0</v>
      </c>
      <c r="G48" s="62">
        <f t="shared" si="50"/>
        <v>0</v>
      </c>
      <c r="H48" s="62">
        <f t="shared" si="51"/>
        <v>8.68</v>
      </c>
      <c r="I48" s="62">
        <f t="shared" si="58"/>
        <v>0</v>
      </c>
      <c r="J48" s="62">
        <f t="shared" si="52"/>
        <v>0</v>
      </c>
      <c r="K48" s="62">
        <f t="shared" si="53"/>
        <v>0.14000000000000001</v>
      </c>
      <c r="L48" s="62">
        <f t="shared" si="54"/>
        <v>0</v>
      </c>
      <c r="M48" s="62">
        <f t="shared" si="55"/>
        <v>0</v>
      </c>
      <c r="N48" s="100"/>
      <c r="O48" s="89">
        <v>178</v>
      </c>
      <c r="P48" s="89">
        <v>0</v>
      </c>
      <c r="Q48" s="89">
        <v>0</v>
      </c>
      <c r="R48" s="89">
        <v>0</v>
      </c>
      <c r="S48" s="89">
        <v>0</v>
      </c>
      <c r="T48" s="89">
        <v>178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AA48" s="89">
        <v>236</v>
      </c>
      <c r="AB48" s="89">
        <v>0</v>
      </c>
      <c r="AC48" s="89">
        <v>0</v>
      </c>
      <c r="AD48" s="89">
        <v>0</v>
      </c>
      <c r="AE48" s="89">
        <v>0</v>
      </c>
      <c r="AF48" s="89">
        <v>228</v>
      </c>
      <c r="AG48" s="89">
        <v>0</v>
      </c>
      <c r="AH48" s="89">
        <v>0</v>
      </c>
      <c r="AI48" s="89">
        <v>8</v>
      </c>
      <c r="AJ48" s="89">
        <v>0</v>
      </c>
      <c r="AK48" s="89">
        <v>0</v>
      </c>
    </row>
    <row r="49" spans="1:37" x14ac:dyDescent="0.3">
      <c r="A49" s="4" t="s">
        <v>182</v>
      </c>
      <c r="B49" s="26">
        <v>4</v>
      </c>
      <c r="C49" s="62">
        <f t="shared" si="46"/>
        <v>2.0299999999999998</v>
      </c>
      <c r="D49" s="62">
        <f t="shared" si="47"/>
        <v>0</v>
      </c>
      <c r="E49" s="62">
        <f t="shared" si="48"/>
        <v>0</v>
      </c>
      <c r="F49" s="62">
        <f t="shared" si="49"/>
        <v>0</v>
      </c>
      <c r="G49" s="62">
        <f t="shared" si="50"/>
        <v>0</v>
      </c>
      <c r="H49" s="62">
        <f t="shared" si="51"/>
        <v>16.45</v>
      </c>
      <c r="I49" s="62">
        <f t="shared" si="58"/>
        <v>0.9</v>
      </c>
      <c r="J49" s="62">
        <f t="shared" si="52"/>
        <v>0</v>
      </c>
      <c r="K49" s="62">
        <f t="shared" si="53"/>
        <v>0.28999999999999998</v>
      </c>
      <c r="L49" s="62">
        <f t="shared" si="54"/>
        <v>0</v>
      </c>
      <c r="M49" s="62">
        <f t="shared" si="55"/>
        <v>0.26</v>
      </c>
      <c r="N49" s="100"/>
      <c r="O49" s="89">
        <v>418</v>
      </c>
      <c r="P49" s="89">
        <v>0</v>
      </c>
      <c r="Q49" s="89">
        <v>0</v>
      </c>
      <c r="R49" s="89">
        <v>0</v>
      </c>
      <c r="S49" s="89">
        <v>0</v>
      </c>
      <c r="T49" s="89">
        <v>388</v>
      </c>
      <c r="U49" s="89">
        <v>22</v>
      </c>
      <c r="V49" s="89">
        <v>0</v>
      </c>
      <c r="W49" s="89">
        <v>8</v>
      </c>
      <c r="X49" s="89">
        <v>0</v>
      </c>
      <c r="Y49" s="89">
        <v>0</v>
      </c>
      <c r="AA49" s="89">
        <v>413</v>
      </c>
      <c r="AB49" s="89">
        <v>0</v>
      </c>
      <c r="AC49" s="89">
        <v>0</v>
      </c>
      <c r="AD49" s="89">
        <v>0</v>
      </c>
      <c r="AE49" s="89">
        <v>0</v>
      </c>
      <c r="AF49" s="89">
        <v>381</v>
      </c>
      <c r="AG49" s="89">
        <v>20</v>
      </c>
      <c r="AH49" s="89">
        <v>0</v>
      </c>
      <c r="AI49" s="89">
        <v>8</v>
      </c>
      <c r="AJ49" s="89">
        <v>0</v>
      </c>
      <c r="AK49" s="89">
        <v>4</v>
      </c>
    </row>
    <row r="50" spans="1:37" x14ac:dyDescent="0.3">
      <c r="A50" s="4" t="s">
        <v>32</v>
      </c>
      <c r="B50" s="26">
        <v>4</v>
      </c>
      <c r="C50" s="62">
        <f t="shared" si="46"/>
        <v>1.98</v>
      </c>
      <c r="D50" s="62">
        <f t="shared" si="47"/>
        <v>0</v>
      </c>
      <c r="E50" s="62">
        <f t="shared" si="48"/>
        <v>0.16</v>
      </c>
      <c r="F50" s="62">
        <f t="shared" si="49"/>
        <v>0</v>
      </c>
      <c r="G50" s="62">
        <f t="shared" si="50"/>
        <v>0</v>
      </c>
      <c r="H50" s="62">
        <f t="shared" si="51"/>
        <v>15.14</v>
      </c>
      <c r="I50" s="62">
        <f t="shared" si="58"/>
        <v>0.77</v>
      </c>
      <c r="J50" s="62">
        <f t="shared" si="52"/>
        <v>0</v>
      </c>
      <c r="K50" s="62">
        <f t="shared" si="53"/>
        <v>0.71</v>
      </c>
      <c r="L50" s="62">
        <f t="shared" si="54"/>
        <v>0</v>
      </c>
      <c r="M50" s="62">
        <f t="shared" si="55"/>
        <v>1.03</v>
      </c>
      <c r="N50" s="100"/>
      <c r="O50" s="89">
        <v>413</v>
      </c>
      <c r="P50" s="89">
        <v>0</v>
      </c>
      <c r="Q50" s="89">
        <v>8</v>
      </c>
      <c r="R50" s="89">
        <v>0</v>
      </c>
      <c r="S50" s="89">
        <v>0</v>
      </c>
      <c r="T50" s="89">
        <v>359</v>
      </c>
      <c r="U50" s="89">
        <v>18</v>
      </c>
      <c r="V50" s="89">
        <v>0</v>
      </c>
      <c r="W50" s="89">
        <v>20</v>
      </c>
      <c r="X50" s="89">
        <v>0</v>
      </c>
      <c r="Y50" s="89">
        <v>8</v>
      </c>
      <c r="AA50" s="89">
        <v>399</v>
      </c>
      <c r="AB50" s="89">
        <v>0</v>
      </c>
      <c r="AC50" s="89">
        <v>4</v>
      </c>
      <c r="AD50" s="89">
        <v>0</v>
      </c>
      <c r="AE50" s="89">
        <v>0</v>
      </c>
      <c r="AF50" s="89">
        <v>349</v>
      </c>
      <c r="AG50" s="89">
        <v>18</v>
      </c>
      <c r="AH50" s="89">
        <v>0</v>
      </c>
      <c r="AI50" s="89">
        <v>20</v>
      </c>
      <c r="AJ50" s="89">
        <v>0</v>
      </c>
      <c r="AK50" s="89">
        <v>8</v>
      </c>
    </row>
    <row r="51" spans="1:37" x14ac:dyDescent="0.3">
      <c r="A51" s="4" t="s">
        <v>33</v>
      </c>
      <c r="B51" s="26">
        <v>4</v>
      </c>
      <c r="C51" s="62">
        <f t="shared" si="46"/>
        <v>1.9</v>
      </c>
      <c r="D51" s="62">
        <f t="shared" si="47"/>
        <v>0</v>
      </c>
      <c r="E51" s="62">
        <f t="shared" si="48"/>
        <v>0.3</v>
      </c>
      <c r="F51" s="62">
        <f t="shared" si="49"/>
        <v>0</v>
      </c>
      <c r="G51" s="62">
        <f t="shared" si="50"/>
        <v>0</v>
      </c>
      <c r="H51" s="62">
        <f t="shared" si="51"/>
        <v>15.06</v>
      </c>
      <c r="I51" s="62">
        <f t="shared" si="58"/>
        <v>0.84</v>
      </c>
      <c r="J51" s="62">
        <f t="shared" si="52"/>
        <v>0</v>
      </c>
      <c r="K51" s="62">
        <f t="shared" si="53"/>
        <v>0.25</v>
      </c>
      <c r="L51" s="62">
        <f t="shared" si="54"/>
        <v>0</v>
      </c>
      <c r="M51" s="62">
        <f t="shared" si="55"/>
        <v>0</v>
      </c>
      <c r="N51" s="100"/>
      <c r="O51" s="89">
        <v>366</v>
      </c>
      <c r="P51" s="89">
        <v>0</v>
      </c>
      <c r="Q51" s="89">
        <v>11</v>
      </c>
      <c r="R51" s="89">
        <v>0</v>
      </c>
      <c r="S51" s="89">
        <v>0</v>
      </c>
      <c r="T51" s="89">
        <v>330</v>
      </c>
      <c r="U51" s="89">
        <v>18</v>
      </c>
      <c r="V51" s="89">
        <v>0</v>
      </c>
      <c r="W51" s="89">
        <v>7</v>
      </c>
      <c r="X51" s="89">
        <v>0</v>
      </c>
      <c r="Y51" s="89">
        <v>0</v>
      </c>
      <c r="AA51" s="89">
        <v>413</v>
      </c>
      <c r="AB51" s="89">
        <v>0</v>
      </c>
      <c r="AC51" s="89">
        <v>11</v>
      </c>
      <c r="AD51" s="89">
        <v>0</v>
      </c>
      <c r="AE51" s="89">
        <v>0</v>
      </c>
      <c r="AF51" s="89">
        <v>374</v>
      </c>
      <c r="AG51" s="89">
        <v>21</v>
      </c>
      <c r="AH51" s="89">
        <v>0</v>
      </c>
      <c r="AI51" s="89">
        <v>7</v>
      </c>
      <c r="AJ51" s="89">
        <v>0</v>
      </c>
      <c r="AK51" s="89">
        <v>0</v>
      </c>
    </row>
    <row r="52" spans="1:37" x14ac:dyDescent="0.3">
      <c r="A52" s="4" t="s">
        <v>160</v>
      </c>
      <c r="B52" s="26">
        <v>6</v>
      </c>
      <c r="C52" s="62">
        <f t="shared" si="46"/>
        <v>0.96</v>
      </c>
      <c r="D52" s="62">
        <f t="shared" si="47"/>
        <v>0</v>
      </c>
      <c r="E52" s="62">
        <f t="shared" si="48"/>
        <v>0</v>
      </c>
      <c r="F52" s="62">
        <f t="shared" si="49"/>
        <v>0</v>
      </c>
      <c r="G52" s="62">
        <f t="shared" si="50"/>
        <v>0</v>
      </c>
      <c r="H52" s="62">
        <f t="shared" si="51"/>
        <v>0</v>
      </c>
      <c r="I52" s="62">
        <f t="shared" si="58"/>
        <v>0</v>
      </c>
      <c r="J52" s="62">
        <f t="shared" si="52"/>
        <v>0</v>
      </c>
      <c r="K52" s="62">
        <f t="shared" si="53"/>
        <v>6.91</v>
      </c>
      <c r="L52" s="62">
        <f t="shared" si="54"/>
        <v>0</v>
      </c>
      <c r="M52" s="62">
        <f t="shared" si="55"/>
        <v>0.26</v>
      </c>
      <c r="N52" s="100"/>
      <c r="O52" s="89">
        <f t="shared" ref="O52:O53" si="61">SUBTOTAL(9,P52:Y52)</f>
        <v>130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130</v>
      </c>
      <c r="X52" s="89">
        <v>0</v>
      </c>
      <c r="Y52" s="89">
        <v>0</v>
      </c>
      <c r="AA52" s="89">
        <f t="shared" ref="AA52:AA53" si="62">SUBTOTAL(9,AB52:AK52)</f>
        <v>262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258</v>
      </c>
      <c r="AJ52" s="89">
        <v>0</v>
      </c>
      <c r="AK52" s="89">
        <v>4</v>
      </c>
    </row>
    <row r="53" spans="1:37" x14ac:dyDescent="0.3">
      <c r="A53" s="4" t="s">
        <v>161</v>
      </c>
      <c r="B53" s="26">
        <v>6</v>
      </c>
      <c r="C53" s="62">
        <f t="shared" si="46"/>
        <v>0.69</v>
      </c>
      <c r="D53" s="62">
        <f t="shared" si="47"/>
        <v>0</v>
      </c>
      <c r="E53" s="62">
        <f t="shared" si="48"/>
        <v>0</v>
      </c>
      <c r="F53" s="62">
        <f t="shared" si="49"/>
        <v>0</v>
      </c>
      <c r="G53" s="62">
        <f t="shared" si="50"/>
        <v>0</v>
      </c>
      <c r="H53" s="62">
        <f t="shared" si="51"/>
        <v>0</v>
      </c>
      <c r="I53" s="62">
        <f t="shared" si="58"/>
        <v>0.22</v>
      </c>
      <c r="J53" s="62">
        <f t="shared" si="52"/>
        <v>0</v>
      </c>
      <c r="K53" s="62">
        <f t="shared" si="53"/>
        <v>4.12</v>
      </c>
      <c r="L53" s="62">
        <f t="shared" si="54"/>
        <v>0</v>
      </c>
      <c r="M53" s="62">
        <f t="shared" si="55"/>
        <v>2.83</v>
      </c>
      <c r="N53" s="100"/>
      <c r="O53" s="89">
        <f t="shared" si="61"/>
        <v>95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84</v>
      </c>
      <c r="X53" s="89">
        <v>0</v>
      </c>
      <c r="Y53" s="89">
        <v>11</v>
      </c>
      <c r="AA53" s="89">
        <f t="shared" si="62"/>
        <v>190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10</v>
      </c>
      <c r="AH53" s="89">
        <v>0</v>
      </c>
      <c r="AI53" s="89">
        <v>147</v>
      </c>
      <c r="AJ53" s="89">
        <v>0</v>
      </c>
      <c r="AK53" s="89">
        <v>33</v>
      </c>
    </row>
    <row r="54" spans="1:37" x14ac:dyDescent="0.3">
      <c r="A54" s="4" t="s">
        <v>34</v>
      </c>
      <c r="B54" s="26">
        <v>5</v>
      </c>
      <c r="C54" s="62">
        <f t="shared" si="46"/>
        <v>0.75</v>
      </c>
      <c r="D54" s="62">
        <f t="shared" si="47"/>
        <v>0</v>
      </c>
      <c r="E54" s="62">
        <f t="shared" si="48"/>
        <v>0.61</v>
      </c>
      <c r="F54" s="62">
        <f t="shared" si="49"/>
        <v>0</v>
      </c>
      <c r="G54" s="62">
        <f t="shared" si="50"/>
        <v>0</v>
      </c>
      <c r="H54" s="62">
        <f t="shared" si="51"/>
        <v>0</v>
      </c>
      <c r="I54" s="62">
        <f t="shared" si="58"/>
        <v>5.35</v>
      </c>
      <c r="J54" s="62">
        <f t="shared" si="52"/>
        <v>0</v>
      </c>
      <c r="K54" s="62">
        <f t="shared" si="53"/>
        <v>0.18</v>
      </c>
      <c r="L54" s="62">
        <f t="shared" si="54"/>
        <v>0</v>
      </c>
      <c r="M54" s="62">
        <f t="shared" si="55"/>
        <v>0.26</v>
      </c>
      <c r="N54" s="100"/>
      <c r="O54" s="89">
        <f>SUBTOTAL(9,P54:Y54)</f>
        <v>183</v>
      </c>
      <c r="P54" s="89">
        <v>0</v>
      </c>
      <c r="Q54" s="89">
        <v>22</v>
      </c>
      <c r="R54" s="89">
        <v>0</v>
      </c>
      <c r="S54" s="89">
        <v>0</v>
      </c>
      <c r="T54" s="89">
        <v>0</v>
      </c>
      <c r="U54" s="89">
        <v>156</v>
      </c>
      <c r="V54" s="89">
        <v>0</v>
      </c>
      <c r="W54" s="89">
        <v>5</v>
      </c>
      <c r="X54" s="89">
        <v>0</v>
      </c>
      <c r="Y54" s="89">
        <v>0</v>
      </c>
      <c r="AA54" s="89">
        <f>SUBTOTAL(9,AB54:AK54)</f>
        <v>125</v>
      </c>
      <c r="AB54" s="89">
        <v>0</v>
      </c>
      <c r="AC54" s="89">
        <v>23</v>
      </c>
      <c r="AD54" s="89">
        <v>0</v>
      </c>
      <c r="AE54" s="89">
        <v>0</v>
      </c>
      <c r="AF54" s="89">
        <v>0</v>
      </c>
      <c r="AG54" s="89">
        <v>93</v>
      </c>
      <c r="AH54" s="89">
        <v>0</v>
      </c>
      <c r="AI54" s="89">
        <v>5</v>
      </c>
      <c r="AJ54" s="89">
        <v>0</v>
      </c>
      <c r="AK54" s="89">
        <v>4</v>
      </c>
    </row>
    <row r="55" spans="1:37" x14ac:dyDescent="0.3">
      <c r="A55" s="4" t="s">
        <v>36</v>
      </c>
      <c r="B55" s="26">
        <v>3</v>
      </c>
      <c r="C55" s="62">
        <f t="shared" si="46"/>
        <v>4.3899999999999997</v>
      </c>
      <c r="D55" s="62">
        <f t="shared" si="47"/>
        <v>0</v>
      </c>
      <c r="E55" s="62">
        <f t="shared" si="48"/>
        <v>2.91</v>
      </c>
      <c r="F55" s="62">
        <f t="shared" si="49"/>
        <v>0</v>
      </c>
      <c r="G55" s="62">
        <f t="shared" si="50"/>
        <v>24.28</v>
      </c>
      <c r="H55" s="62">
        <f t="shared" si="51"/>
        <v>0</v>
      </c>
      <c r="I55" s="62">
        <f t="shared" si="58"/>
        <v>0.19</v>
      </c>
      <c r="J55" s="62">
        <f t="shared" si="52"/>
        <v>0</v>
      </c>
      <c r="K55" s="62">
        <f t="shared" si="53"/>
        <v>0.93</v>
      </c>
      <c r="L55" s="62">
        <f t="shared" si="54"/>
        <v>0</v>
      </c>
      <c r="M55" s="62">
        <f t="shared" si="55"/>
        <v>0</v>
      </c>
      <c r="N55" s="100"/>
      <c r="O55" s="89">
        <v>873</v>
      </c>
      <c r="P55" s="89">
        <v>0</v>
      </c>
      <c r="Q55" s="89">
        <v>87</v>
      </c>
      <c r="R55" s="89">
        <v>0</v>
      </c>
      <c r="S55" s="89">
        <v>750</v>
      </c>
      <c r="T55" s="89">
        <v>0</v>
      </c>
      <c r="U55" s="89">
        <v>6</v>
      </c>
      <c r="V55" s="89">
        <v>0</v>
      </c>
      <c r="W55" s="89">
        <v>30</v>
      </c>
      <c r="X55" s="89">
        <v>0</v>
      </c>
      <c r="Y55" s="89">
        <v>0</v>
      </c>
      <c r="AA55" s="89">
        <v>930</v>
      </c>
      <c r="AB55" s="89">
        <v>0</v>
      </c>
      <c r="AC55" s="89">
        <v>127</v>
      </c>
      <c r="AD55" s="89">
        <v>0</v>
      </c>
      <c r="AE55" s="89">
        <v>778</v>
      </c>
      <c r="AF55" s="89">
        <v>0</v>
      </c>
      <c r="AG55" s="89">
        <v>3</v>
      </c>
      <c r="AH55" s="89">
        <v>0</v>
      </c>
      <c r="AI55" s="89">
        <v>22</v>
      </c>
      <c r="AJ55" s="89">
        <v>0</v>
      </c>
      <c r="AK55" s="89">
        <v>0</v>
      </c>
    </row>
    <row r="56" spans="1:37" x14ac:dyDescent="0.3">
      <c r="A56" s="47" t="s">
        <v>147</v>
      </c>
      <c r="B56" s="26">
        <v>3</v>
      </c>
      <c r="C56" s="62">
        <f t="shared" si="46"/>
        <v>5.6</v>
      </c>
      <c r="D56" s="62">
        <f t="shared" si="47"/>
        <v>0</v>
      </c>
      <c r="E56" s="62">
        <f t="shared" si="48"/>
        <v>2.44</v>
      </c>
      <c r="F56" s="62">
        <f t="shared" si="49"/>
        <v>0</v>
      </c>
      <c r="G56" s="62">
        <f t="shared" si="50"/>
        <v>33.31</v>
      </c>
      <c r="H56" s="62">
        <f t="shared" si="51"/>
        <v>0</v>
      </c>
      <c r="I56" s="62">
        <f t="shared" si="58"/>
        <v>0</v>
      </c>
      <c r="J56" s="62">
        <f t="shared" si="52"/>
        <v>0</v>
      </c>
      <c r="K56" s="62">
        <f t="shared" si="53"/>
        <v>0.36</v>
      </c>
      <c r="L56" s="62">
        <f t="shared" si="54"/>
        <v>0</v>
      </c>
      <c r="M56" s="62">
        <f t="shared" si="55"/>
        <v>0</v>
      </c>
      <c r="N56" s="100"/>
      <c r="O56" s="89">
        <v>1137</v>
      </c>
      <c r="P56" s="89">
        <v>0</v>
      </c>
      <c r="Q56" s="89">
        <v>91</v>
      </c>
      <c r="R56" s="89">
        <v>0</v>
      </c>
      <c r="S56" s="89">
        <v>1036</v>
      </c>
      <c r="T56" s="89">
        <v>0</v>
      </c>
      <c r="U56" s="89">
        <v>0</v>
      </c>
      <c r="V56" s="89">
        <v>0</v>
      </c>
      <c r="W56" s="89">
        <v>10</v>
      </c>
      <c r="X56" s="89">
        <v>0</v>
      </c>
      <c r="Y56" s="89">
        <v>0</v>
      </c>
      <c r="AA56" s="89">
        <v>1159</v>
      </c>
      <c r="AB56" s="89">
        <v>0</v>
      </c>
      <c r="AC56" s="89">
        <v>89</v>
      </c>
      <c r="AD56" s="89">
        <v>0</v>
      </c>
      <c r="AE56" s="89">
        <v>1060</v>
      </c>
      <c r="AF56" s="89">
        <v>0</v>
      </c>
      <c r="AG56" s="89">
        <v>0</v>
      </c>
      <c r="AH56" s="89">
        <v>0</v>
      </c>
      <c r="AI56" s="89">
        <v>10</v>
      </c>
      <c r="AJ56" s="89">
        <v>0</v>
      </c>
      <c r="AK56" s="89">
        <v>0</v>
      </c>
    </row>
    <row r="57" spans="1:37" x14ac:dyDescent="0.3">
      <c r="A57" s="4" t="s">
        <v>39</v>
      </c>
      <c r="B57" s="26">
        <v>6</v>
      </c>
      <c r="C57" s="62">
        <f t="shared" si="46"/>
        <v>0.61</v>
      </c>
      <c r="D57" s="62">
        <f t="shared" si="47"/>
        <v>0</v>
      </c>
      <c r="E57" s="62">
        <f t="shared" si="48"/>
        <v>0</v>
      </c>
      <c r="F57" s="62">
        <f t="shared" si="49"/>
        <v>0</v>
      </c>
      <c r="G57" s="62">
        <f t="shared" si="50"/>
        <v>0</v>
      </c>
      <c r="H57" s="62">
        <f t="shared" si="51"/>
        <v>0</v>
      </c>
      <c r="I57" s="62">
        <f t="shared" si="58"/>
        <v>0</v>
      </c>
      <c r="J57" s="62">
        <f t="shared" si="52"/>
        <v>0</v>
      </c>
      <c r="K57" s="62">
        <f t="shared" si="53"/>
        <v>4.38</v>
      </c>
      <c r="L57" s="62">
        <f t="shared" si="54"/>
        <v>0</v>
      </c>
      <c r="M57" s="62">
        <f t="shared" si="55"/>
        <v>0.39</v>
      </c>
      <c r="N57" s="100"/>
      <c r="O57" s="89">
        <f>SUBTOTAL(9,P57:Y57)</f>
        <v>113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113</v>
      </c>
      <c r="X57" s="89">
        <v>0</v>
      </c>
      <c r="Y57" s="89">
        <v>0</v>
      </c>
      <c r="AA57" s="89">
        <f>SUBTOTAL(9,AB57:AK57)</f>
        <v>139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133</v>
      </c>
      <c r="AJ57" s="89">
        <v>0</v>
      </c>
      <c r="AK57" s="89">
        <v>6</v>
      </c>
    </row>
    <row r="58" spans="1:37" x14ac:dyDescent="0.3">
      <c r="A58" s="4" t="s">
        <v>40</v>
      </c>
      <c r="B58" s="26">
        <v>5</v>
      </c>
      <c r="C58" s="62">
        <f t="shared" si="46"/>
        <v>1.03</v>
      </c>
      <c r="D58" s="62">
        <f t="shared" si="47"/>
        <v>0</v>
      </c>
      <c r="E58" s="62">
        <f t="shared" si="48"/>
        <v>0.67</v>
      </c>
      <c r="F58" s="62">
        <f t="shared" si="49"/>
        <v>0</v>
      </c>
      <c r="G58" s="62">
        <f t="shared" si="50"/>
        <v>0</v>
      </c>
      <c r="H58" s="62">
        <f t="shared" si="51"/>
        <v>0</v>
      </c>
      <c r="I58" s="62">
        <f t="shared" si="58"/>
        <v>7.46</v>
      </c>
      <c r="J58" s="62">
        <f t="shared" si="52"/>
        <v>0</v>
      </c>
      <c r="K58" s="62">
        <f t="shared" si="53"/>
        <v>0.48</v>
      </c>
      <c r="L58" s="62">
        <f t="shared" si="54"/>
        <v>0</v>
      </c>
      <c r="M58" s="62">
        <f t="shared" si="55"/>
        <v>0</v>
      </c>
      <c r="N58" s="100"/>
      <c r="O58" s="89">
        <f>SUBTOTAL(9,P58:Y58)</f>
        <v>246</v>
      </c>
      <c r="P58" s="89">
        <v>0</v>
      </c>
      <c r="Q58" s="89">
        <v>22</v>
      </c>
      <c r="R58" s="89">
        <v>0</v>
      </c>
      <c r="S58" s="89">
        <v>0</v>
      </c>
      <c r="T58" s="89">
        <v>0</v>
      </c>
      <c r="U58" s="89">
        <v>210</v>
      </c>
      <c r="V58" s="89">
        <v>0</v>
      </c>
      <c r="W58" s="89">
        <v>14</v>
      </c>
      <c r="X58" s="89">
        <v>0</v>
      </c>
      <c r="Y58" s="89">
        <v>0</v>
      </c>
      <c r="AA58" s="89">
        <f>SUBTOTAL(9,AB58:AK58)</f>
        <v>177</v>
      </c>
      <c r="AB58" s="89">
        <v>0</v>
      </c>
      <c r="AC58" s="89">
        <v>27</v>
      </c>
      <c r="AD58" s="89">
        <v>0</v>
      </c>
      <c r="AE58" s="89">
        <v>0</v>
      </c>
      <c r="AF58" s="89">
        <v>0</v>
      </c>
      <c r="AG58" s="89">
        <v>137</v>
      </c>
      <c r="AH58" s="89">
        <v>0</v>
      </c>
      <c r="AI58" s="89">
        <v>13</v>
      </c>
      <c r="AJ58" s="89">
        <v>0</v>
      </c>
      <c r="AK58" s="89">
        <v>0</v>
      </c>
    </row>
    <row r="59" spans="1:37" x14ac:dyDescent="0.3">
      <c r="A59" s="4" t="s">
        <v>41</v>
      </c>
      <c r="B59" s="26">
        <v>6</v>
      </c>
      <c r="C59" s="62">
        <f t="shared" si="46"/>
        <v>0.57999999999999996</v>
      </c>
      <c r="D59" s="62">
        <f t="shared" si="47"/>
        <v>0</v>
      </c>
      <c r="E59" s="62">
        <f t="shared" si="48"/>
        <v>7.0000000000000007E-2</v>
      </c>
      <c r="F59" s="62">
        <f t="shared" si="49"/>
        <v>0</v>
      </c>
      <c r="G59" s="62">
        <f t="shared" si="50"/>
        <v>0</v>
      </c>
      <c r="H59" s="62">
        <f t="shared" si="51"/>
        <v>0</v>
      </c>
      <c r="I59" s="62">
        <f t="shared" si="58"/>
        <v>0.09</v>
      </c>
      <c r="J59" s="62">
        <f t="shared" si="52"/>
        <v>0</v>
      </c>
      <c r="K59" s="62">
        <f t="shared" si="53"/>
        <v>3.69</v>
      </c>
      <c r="L59" s="62">
        <f t="shared" si="54"/>
        <v>0</v>
      </c>
      <c r="M59" s="62">
        <f t="shared" si="55"/>
        <v>1.41</v>
      </c>
      <c r="N59" s="100"/>
      <c r="O59" s="89">
        <f>SUBTOTAL(9,P59:Y59)</f>
        <v>106</v>
      </c>
      <c r="P59" s="89">
        <v>0</v>
      </c>
      <c r="Q59" s="89">
        <v>5</v>
      </c>
      <c r="R59" s="89">
        <v>0</v>
      </c>
      <c r="S59" s="89">
        <v>0</v>
      </c>
      <c r="T59" s="89">
        <v>0</v>
      </c>
      <c r="U59" s="89">
        <v>4</v>
      </c>
      <c r="V59" s="89">
        <v>0</v>
      </c>
      <c r="W59" s="89">
        <v>93</v>
      </c>
      <c r="X59" s="89">
        <v>0</v>
      </c>
      <c r="Y59" s="89">
        <v>4</v>
      </c>
      <c r="AA59" s="89">
        <f>SUBTOTAL(9,AB59:AK59)</f>
        <v>132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114</v>
      </c>
      <c r="AJ59" s="89">
        <v>0</v>
      </c>
      <c r="AK59" s="89">
        <v>18</v>
      </c>
    </row>
    <row r="60" spans="1:37" x14ac:dyDescent="0.3">
      <c r="A60" s="4" t="s">
        <v>42</v>
      </c>
      <c r="B60" s="26">
        <v>1</v>
      </c>
      <c r="C60" s="62">
        <f t="shared" si="46"/>
        <v>0.84</v>
      </c>
      <c r="D60" s="62">
        <f t="shared" si="47"/>
        <v>15.71</v>
      </c>
      <c r="E60" s="62">
        <f t="shared" si="48"/>
        <v>1.55</v>
      </c>
      <c r="F60" s="62">
        <f t="shared" si="49"/>
        <v>0</v>
      </c>
      <c r="G60" s="62">
        <f t="shared" si="50"/>
        <v>0</v>
      </c>
      <c r="H60" s="62">
        <f t="shared" si="51"/>
        <v>0.11</v>
      </c>
      <c r="I60" s="62">
        <f t="shared" si="58"/>
        <v>0.65</v>
      </c>
      <c r="J60" s="62">
        <f t="shared" si="52"/>
        <v>0</v>
      </c>
      <c r="K60" s="62">
        <f t="shared" si="53"/>
        <v>0.2</v>
      </c>
      <c r="L60" s="62">
        <f t="shared" si="54"/>
        <v>0</v>
      </c>
      <c r="M60" s="62">
        <f t="shared" si="55"/>
        <v>0</v>
      </c>
      <c r="N60" s="100"/>
      <c r="O60" s="89">
        <v>153</v>
      </c>
      <c r="P60" s="89">
        <v>94</v>
      </c>
      <c r="Q60" s="89">
        <v>38</v>
      </c>
      <c r="R60" s="89">
        <v>0</v>
      </c>
      <c r="S60" s="89">
        <v>0</v>
      </c>
      <c r="T60" s="89">
        <v>5</v>
      </c>
      <c r="U60" s="89">
        <v>10</v>
      </c>
      <c r="V60" s="89">
        <v>0</v>
      </c>
      <c r="W60" s="89">
        <v>6</v>
      </c>
      <c r="X60" s="89">
        <v>0</v>
      </c>
      <c r="Y60" s="89">
        <v>0</v>
      </c>
      <c r="AA60" s="89">
        <v>193</v>
      </c>
      <c r="AB60" s="89">
        <v>92</v>
      </c>
      <c r="AC60" s="89">
        <v>76</v>
      </c>
      <c r="AD60" s="89">
        <v>0</v>
      </c>
      <c r="AE60" s="89">
        <v>0</v>
      </c>
      <c r="AF60" s="89">
        <v>0</v>
      </c>
      <c r="AG60" s="89">
        <v>20</v>
      </c>
      <c r="AH60" s="89">
        <v>0</v>
      </c>
      <c r="AI60" s="89">
        <v>5</v>
      </c>
      <c r="AJ60" s="89">
        <v>0</v>
      </c>
      <c r="AK60" s="89">
        <v>0</v>
      </c>
    </row>
    <row r="61" spans="1:37" x14ac:dyDescent="0.3">
      <c r="A61" s="4" t="s">
        <v>46</v>
      </c>
      <c r="B61" s="26">
        <v>8</v>
      </c>
      <c r="C61" s="62">
        <f t="shared" si="46"/>
        <v>0.83</v>
      </c>
      <c r="D61" s="62">
        <f t="shared" si="47"/>
        <v>0</v>
      </c>
      <c r="E61" s="62">
        <f t="shared" si="48"/>
        <v>2.54</v>
      </c>
      <c r="F61" s="115">
        <f>ROUND(((R61+AD61)/(F$2)*100),2)-0.01</f>
        <v>27.24</v>
      </c>
      <c r="G61" s="62">
        <f t="shared" si="50"/>
        <v>0</v>
      </c>
      <c r="H61" s="62">
        <f t="shared" si="51"/>
        <v>0</v>
      </c>
      <c r="I61" s="62">
        <f t="shared" si="58"/>
        <v>0.19</v>
      </c>
      <c r="J61" s="62">
        <f t="shared" si="52"/>
        <v>0</v>
      </c>
      <c r="K61" s="62">
        <f t="shared" si="53"/>
        <v>0.5</v>
      </c>
      <c r="L61" s="62">
        <f t="shared" si="54"/>
        <v>0</v>
      </c>
      <c r="M61" s="62">
        <f t="shared" si="55"/>
        <v>0.26</v>
      </c>
      <c r="N61" s="100"/>
      <c r="O61" s="89">
        <v>138</v>
      </c>
      <c r="P61" s="89">
        <v>0</v>
      </c>
      <c r="Q61" s="89">
        <v>83</v>
      </c>
      <c r="R61" s="89">
        <v>38</v>
      </c>
      <c r="S61" s="89">
        <v>0</v>
      </c>
      <c r="T61" s="89">
        <v>0</v>
      </c>
      <c r="U61" s="89">
        <v>5</v>
      </c>
      <c r="V61" s="89">
        <v>0</v>
      </c>
      <c r="W61" s="89">
        <v>8</v>
      </c>
      <c r="X61" s="89">
        <v>0</v>
      </c>
      <c r="Y61" s="89">
        <v>4</v>
      </c>
      <c r="AA61" s="89">
        <v>202</v>
      </c>
      <c r="AB61" s="89">
        <v>0</v>
      </c>
      <c r="AC61" s="89">
        <v>104</v>
      </c>
      <c r="AD61" s="89">
        <v>74</v>
      </c>
      <c r="AE61" s="89">
        <v>0</v>
      </c>
      <c r="AF61" s="89">
        <v>0</v>
      </c>
      <c r="AG61" s="89">
        <v>4</v>
      </c>
      <c r="AH61" s="89">
        <v>0</v>
      </c>
      <c r="AI61" s="89">
        <v>20</v>
      </c>
      <c r="AJ61" s="89">
        <v>0</v>
      </c>
      <c r="AK61" s="89">
        <v>0</v>
      </c>
    </row>
    <row r="62" spans="1:37" x14ac:dyDescent="0.3">
      <c r="A62" s="4" t="s">
        <v>162</v>
      </c>
      <c r="B62" s="26">
        <v>2</v>
      </c>
      <c r="C62" s="62">
        <f t="shared" si="46"/>
        <v>0.74</v>
      </c>
      <c r="D62" s="62">
        <f t="shared" si="47"/>
        <v>1.27</v>
      </c>
      <c r="E62" s="62">
        <f t="shared" si="48"/>
        <v>3.86</v>
      </c>
      <c r="F62" s="62">
        <f t="shared" si="49"/>
        <v>0</v>
      </c>
      <c r="G62" s="62">
        <f t="shared" si="50"/>
        <v>0</v>
      </c>
      <c r="H62" s="62">
        <f t="shared" si="51"/>
        <v>0</v>
      </c>
      <c r="I62" s="62">
        <f t="shared" si="58"/>
        <v>0.11</v>
      </c>
      <c r="J62" s="62">
        <f t="shared" si="52"/>
        <v>0</v>
      </c>
      <c r="K62" s="62">
        <f t="shared" si="53"/>
        <v>0</v>
      </c>
      <c r="L62" s="62">
        <f t="shared" si="54"/>
        <v>0</v>
      </c>
      <c r="M62" s="62">
        <f t="shared" si="55"/>
        <v>0</v>
      </c>
      <c r="N62" s="100"/>
      <c r="O62" s="89">
        <v>146</v>
      </c>
      <c r="P62" s="89">
        <v>10</v>
      </c>
      <c r="Q62" s="89">
        <v>131</v>
      </c>
      <c r="R62" s="89">
        <v>0</v>
      </c>
      <c r="S62" s="89">
        <v>0</v>
      </c>
      <c r="T62" s="89">
        <v>0</v>
      </c>
      <c r="U62" s="89">
        <v>5</v>
      </c>
      <c r="V62" s="89">
        <v>0</v>
      </c>
      <c r="W62" s="89">
        <v>0</v>
      </c>
      <c r="X62" s="89">
        <v>0</v>
      </c>
      <c r="Y62" s="89">
        <v>0</v>
      </c>
      <c r="AA62" s="89">
        <v>158</v>
      </c>
      <c r="AB62" s="89">
        <v>5</v>
      </c>
      <c r="AC62" s="89">
        <v>153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</row>
    <row r="63" spans="1:37" x14ac:dyDescent="0.3">
      <c r="A63" s="4" t="s">
        <v>47</v>
      </c>
      <c r="B63" s="26">
        <v>8</v>
      </c>
      <c r="C63" s="62">
        <f t="shared" si="46"/>
        <v>0.86</v>
      </c>
      <c r="D63" s="62">
        <f t="shared" si="47"/>
        <v>0</v>
      </c>
      <c r="E63" s="62">
        <f t="shared" si="48"/>
        <v>3.35</v>
      </c>
      <c r="F63" s="62">
        <f t="shared" si="49"/>
        <v>15.09</v>
      </c>
      <c r="G63" s="62">
        <f t="shared" si="50"/>
        <v>0</v>
      </c>
      <c r="H63" s="62">
        <f t="shared" si="51"/>
        <v>0</v>
      </c>
      <c r="I63" s="62">
        <f t="shared" si="58"/>
        <v>0.17</v>
      </c>
      <c r="J63" s="62">
        <f t="shared" si="52"/>
        <v>0</v>
      </c>
      <c r="K63" s="62">
        <f t="shared" si="53"/>
        <v>0.5</v>
      </c>
      <c r="L63" s="62">
        <f t="shared" si="54"/>
        <v>0</v>
      </c>
      <c r="M63" s="62">
        <f t="shared" si="55"/>
        <v>0.51</v>
      </c>
      <c r="N63" s="100"/>
      <c r="O63" s="89">
        <v>136</v>
      </c>
      <c r="P63" s="89">
        <v>0</v>
      </c>
      <c r="Q63" s="89">
        <v>104</v>
      </c>
      <c r="R63" s="89">
        <v>20</v>
      </c>
      <c r="S63" s="89">
        <v>0</v>
      </c>
      <c r="T63" s="89">
        <v>0</v>
      </c>
      <c r="U63" s="89">
        <v>4</v>
      </c>
      <c r="V63" s="89">
        <v>0</v>
      </c>
      <c r="W63" s="89">
        <v>0</v>
      </c>
      <c r="X63" s="89">
        <v>0</v>
      </c>
      <c r="Y63" s="89">
        <v>8</v>
      </c>
      <c r="AA63" s="89">
        <v>217</v>
      </c>
      <c r="AB63" s="89">
        <v>0</v>
      </c>
      <c r="AC63" s="89">
        <v>143</v>
      </c>
      <c r="AD63" s="89">
        <v>42</v>
      </c>
      <c r="AE63" s="89">
        <v>0</v>
      </c>
      <c r="AF63" s="89">
        <v>0</v>
      </c>
      <c r="AG63" s="89">
        <v>4</v>
      </c>
      <c r="AH63" s="89">
        <v>0</v>
      </c>
      <c r="AI63" s="89">
        <v>28</v>
      </c>
      <c r="AJ63" s="89">
        <v>0</v>
      </c>
      <c r="AK63" s="89">
        <v>0</v>
      </c>
    </row>
    <row r="64" spans="1:37" x14ac:dyDescent="0.3">
      <c r="A64" s="4" t="s">
        <v>83</v>
      </c>
      <c r="B64" s="26">
        <v>8</v>
      </c>
      <c r="C64" s="62">
        <f t="shared" si="46"/>
        <v>0.42</v>
      </c>
      <c r="D64" s="62">
        <f t="shared" si="47"/>
        <v>0</v>
      </c>
      <c r="E64" s="62">
        <f t="shared" si="48"/>
        <v>1.1499999999999999</v>
      </c>
      <c r="F64" s="62">
        <f t="shared" si="49"/>
        <v>14.6</v>
      </c>
      <c r="G64" s="62">
        <f t="shared" si="50"/>
        <v>0</v>
      </c>
      <c r="H64" s="62">
        <f t="shared" si="51"/>
        <v>0</v>
      </c>
      <c r="I64" s="62">
        <f t="shared" si="58"/>
        <v>0.43</v>
      </c>
      <c r="J64" s="62">
        <f t="shared" si="52"/>
        <v>0</v>
      </c>
      <c r="K64" s="62">
        <f t="shared" si="53"/>
        <v>0.14000000000000001</v>
      </c>
      <c r="L64" s="62">
        <f t="shared" si="54"/>
        <v>0</v>
      </c>
      <c r="M64" s="62">
        <f t="shared" si="55"/>
        <v>0</v>
      </c>
      <c r="N64" s="100"/>
      <c r="O64" s="89">
        <v>85</v>
      </c>
      <c r="P64" s="89">
        <v>0</v>
      </c>
      <c r="Q64" s="89">
        <v>40</v>
      </c>
      <c r="R64" s="89">
        <v>30</v>
      </c>
      <c r="S64" s="89">
        <v>0</v>
      </c>
      <c r="T64" s="89">
        <v>0</v>
      </c>
      <c r="U64" s="89">
        <v>15</v>
      </c>
      <c r="V64" s="89">
        <v>0</v>
      </c>
      <c r="W64" s="89">
        <v>0</v>
      </c>
      <c r="X64" s="89">
        <v>0</v>
      </c>
      <c r="Y64" s="89">
        <v>0</v>
      </c>
      <c r="AA64" s="89">
        <v>88</v>
      </c>
      <c r="AB64" s="89">
        <v>0</v>
      </c>
      <c r="AC64" s="89">
        <v>45</v>
      </c>
      <c r="AD64" s="89">
        <v>30</v>
      </c>
      <c r="AE64" s="89">
        <v>0</v>
      </c>
      <c r="AF64" s="89">
        <v>0</v>
      </c>
      <c r="AG64" s="89">
        <v>5</v>
      </c>
      <c r="AH64" s="89">
        <v>0</v>
      </c>
      <c r="AI64" s="89">
        <v>8</v>
      </c>
      <c r="AJ64" s="89">
        <v>0</v>
      </c>
      <c r="AK64" s="89">
        <v>0</v>
      </c>
    </row>
    <row r="65" spans="1:37" x14ac:dyDescent="0.3">
      <c r="A65" s="4" t="s">
        <v>82</v>
      </c>
      <c r="B65" s="26">
        <v>8</v>
      </c>
      <c r="C65" s="62">
        <f t="shared" si="46"/>
        <v>0.38</v>
      </c>
      <c r="D65" s="62">
        <f t="shared" si="47"/>
        <v>0</v>
      </c>
      <c r="E65" s="62">
        <f t="shared" si="48"/>
        <v>1.63</v>
      </c>
      <c r="F65" s="62">
        <f t="shared" si="49"/>
        <v>3.65</v>
      </c>
      <c r="G65" s="62">
        <f t="shared" si="50"/>
        <v>0</v>
      </c>
      <c r="H65" s="62">
        <f t="shared" si="51"/>
        <v>0</v>
      </c>
      <c r="I65" s="62">
        <f t="shared" si="58"/>
        <v>0.09</v>
      </c>
      <c r="J65" s="62">
        <f t="shared" si="52"/>
        <v>0</v>
      </c>
      <c r="K65" s="62">
        <f t="shared" si="53"/>
        <v>0.21</v>
      </c>
      <c r="L65" s="62">
        <f t="shared" si="54"/>
        <v>0</v>
      </c>
      <c r="M65" s="62">
        <f t="shared" si="55"/>
        <v>0.26</v>
      </c>
      <c r="N65" s="100"/>
      <c r="O65" s="89">
        <v>63</v>
      </c>
      <c r="P65" s="89">
        <v>0</v>
      </c>
      <c r="Q65" s="89">
        <v>59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4</v>
      </c>
      <c r="X65" s="89">
        <v>0</v>
      </c>
      <c r="Y65" s="89">
        <v>0</v>
      </c>
      <c r="AA65" s="89">
        <v>92</v>
      </c>
      <c r="AB65" s="89">
        <v>0</v>
      </c>
      <c r="AC65" s="89">
        <v>61</v>
      </c>
      <c r="AD65" s="89">
        <v>15</v>
      </c>
      <c r="AE65" s="89">
        <v>0</v>
      </c>
      <c r="AF65" s="89">
        <v>0</v>
      </c>
      <c r="AG65" s="89">
        <v>4</v>
      </c>
      <c r="AH65" s="89">
        <v>0</v>
      </c>
      <c r="AI65" s="89">
        <v>8</v>
      </c>
      <c r="AJ65" s="89">
        <v>0</v>
      </c>
      <c r="AK65" s="89">
        <v>4</v>
      </c>
    </row>
    <row r="66" spans="1:37" x14ac:dyDescent="0.3">
      <c r="A66" s="4" t="s">
        <v>81</v>
      </c>
      <c r="B66" s="26">
        <v>8</v>
      </c>
      <c r="C66" s="62">
        <f t="shared" si="46"/>
        <v>0.4</v>
      </c>
      <c r="D66" s="62">
        <f t="shared" si="47"/>
        <v>0</v>
      </c>
      <c r="E66" s="62">
        <f t="shared" si="48"/>
        <v>1.28</v>
      </c>
      <c r="F66" s="62">
        <f t="shared" si="49"/>
        <v>13.87</v>
      </c>
      <c r="G66" s="62">
        <f t="shared" si="50"/>
        <v>0</v>
      </c>
      <c r="H66" s="62">
        <f t="shared" si="51"/>
        <v>0</v>
      </c>
      <c r="I66" s="62">
        <f t="shared" si="58"/>
        <v>0</v>
      </c>
      <c r="J66" s="62">
        <f t="shared" si="52"/>
        <v>0</v>
      </c>
      <c r="K66" s="62">
        <f t="shared" si="53"/>
        <v>0.21</v>
      </c>
      <c r="L66" s="62">
        <f t="shared" si="54"/>
        <v>0</v>
      </c>
      <c r="M66" s="62">
        <f t="shared" si="55"/>
        <v>0</v>
      </c>
      <c r="N66" s="100"/>
      <c r="O66" s="89">
        <v>70</v>
      </c>
      <c r="P66" s="89">
        <v>0</v>
      </c>
      <c r="Q66" s="89">
        <v>42</v>
      </c>
      <c r="R66" s="89">
        <v>28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AA66" s="89">
        <v>93</v>
      </c>
      <c r="AB66" s="89">
        <v>0</v>
      </c>
      <c r="AC66" s="89">
        <v>52</v>
      </c>
      <c r="AD66" s="89">
        <v>29</v>
      </c>
      <c r="AE66" s="89">
        <v>0</v>
      </c>
      <c r="AF66" s="89">
        <v>0</v>
      </c>
      <c r="AG66" s="89">
        <v>0</v>
      </c>
      <c r="AH66" s="89">
        <v>0</v>
      </c>
      <c r="AI66" s="89">
        <v>12</v>
      </c>
      <c r="AJ66" s="89">
        <v>0</v>
      </c>
      <c r="AK66" s="89">
        <v>0</v>
      </c>
    </row>
    <row r="67" spans="1:37" x14ac:dyDescent="0.3">
      <c r="A67" s="4" t="s">
        <v>48</v>
      </c>
      <c r="B67" s="26">
        <v>8</v>
      </c>
      <c r="C67" s="62">
        <f t="shared" si="46"/>
        <v>0.8</v>
      </c>
      <c r="D67" s="62">
        <f t="shared" si="47"/>
        <v>0</v>
      </c>
      <c r="E67" s="62">
        <f t="shared" si="48"/>
        <v>2.95</v>
      </c>
      <c r="F67" s="62">
        <f t="shared" si="49"/>
        <v>20.68</v>
      </c>
      <c r="G67" s="62">
        <f t="shared" si="50"/>
        <v>0</v>
      </c>
      <c r="H67" s="62">
        <f t="shared" si="51"/>
        <v>0</v>
      </c>
      <c r="I67" s="62">
        <f t="shared" si="58"/>
        <v>0.17</v>
      </c>
      <c r="J67" s="62">
        <f t="shared" si="52"/>
        <v>0</v>
      </c>
      <c r="K67" s="62">
        <f t="shared" si="53"/>
        <v>0.21</v>
      </c>
      <c r="L67" s="62">
        <f t="shared" si="54"/>
        <v>0</v>
      </c>
      <c r="M67" s="62">
        <f t="shared" si="55"/>
        <v>0.51</v>
      </c>
      <c r="N67" s="100"/>
      <c r="O67" s="89">
        <v>139</v>
      </c>
      <c r="P67" s="89">
        <v>0</v>
      </c>
      <c r="Q67" s="89">
        <v>97</v>
      </c>
      <c r="R67" s="89">
        <v>38</v>
      </c>
      <c r="S67" s="89">
        <v>0</v>
      </c>
      <c r="T67" s="89">
        <v>0</v>
      </c>
      <c r="U67" s="89">
        <v>4</v>
      </c>
      <c r="V67" s="89">
        <v>0</v>
      </c>
      <c r="W67" s="89">
        <v>0</v>
      </c>
      <c r="X67" s="89">
        <v>0</v>
      </c>
      <c r="Y67" s="89">
        <v>0</v>
      </c>
      <c r="AA67" s="89">
        <v>191</v>
      </c>
      <c r="AB67" s="89">
        <v>0</v>
      </c>
      <c r="AC67" s="89">
        <v>120</v>
      </c>
      <c r="AD67" s="89">
        <v>47</v>
      </c>
      <c r="AE67" s="89">
        <v>0</v>
      </c>
      <c r="AF67" s="89">
        <v>0</v>
      </c>
      <c r="AG67" s="89">
        <v>4</v>
      </c>
      <c r="AH67" s="89">
        <v>0</v>
      </c>
      <c r="AI67" s="89">
        <v>12</v>
      </c>
      <c r="AJ67" s="89">
        <v>0</v>
      </c>
      <c r="AK67" s="89">
        <v>8</v>
      </c>
    </row>
    <row r="68" spans="1:37" x14ac:dyDescent="0.3">
      <c r="A68" s="4" t="s">
        <v>163</v>
      </c>
      <c r="B68" s="26">
        <v>2</v>
      </c>
      <c r="C68" s="62">
        <f t="shared" si="46"/>
        <v>0.68</v>
      </c>
      <c r="D68" s="62">
        <f t="shared" si="47"/>
        <v>0</v>
      </c>
      <c r="E68" s="62">
        <f t="shared" si="48"/>
        <v>2.72</v>
      </c>
      <c r="F68" s="62">
        <f t="shared" si="49"/>
        <v>0</v>
      </c>
      <c r="G68" s="62">
        <f t="shared" si="50"/>
        <v>0</v>
      </c>
      <c r="H68" s="62">
        <f t="shared" si="51"/>
        <v>0.47</v>
      </c>
      <c r="I68" s="62">
        <f t="shared" si="58"/>
        <v>1.03</v>
      </c>
      <c r="J68" s="62">
        <f t="shared" si="52"/>
        <v>0</v>
      </c>
      <c r="K68" s="62">
        <f t="shared" si="53"/>
        <v>0.18</v>
      </c>
      <c r="L68" s="62">
        <f t="shared" si="54"/>
        <v>0</v>
      </c>
      <c r="M68" s="62">
        <f t="shared" si="55"/>
        <v>0</v>
      </c>
      <c r="N68" s="100"/>
      <c r="O68" s="89">
        <v>131</v>
      </c>
      <c r="P68" s="89">
        <v>0</v>
      </c>
      <c r="Q68" s="89">
        <v>90</v>
      </c>
      <c r="R68" s="89">
        <v>0</v>
      </c>
      <c r="S68" s="89">
        <v>0</v>
      </c>
      <c r="T68" s="89">
        <v>12</v>
      </c>
      <c r="U68" s="89">
        <v>24</v>
      </c>
      <c r="V68" s="89">
        <v>0</v>
      </c>
      <c r="W68" s="89">
        <v>5</v>
      </c>
      <c r="X68" s="89">
        <v>0</v>
      </c>
      <c r="Y68" s="89">
        <v>0</v>
      </c>
      <c r="AA68" s="89">
        <v>149</v>
      </c>
      <c r="AB68" s="89">
        <v>0</v>
      </c>
      <c r="AC68" s="89">
        <v>110</v>
      </c>
      <c r="AD68" s="89">
        <v>0</v>
      </c>
      <c r="AE68" s="89">
        <v>0</v>
      </c>
      <c r="AF68" s="89">
        <v>10</v>
      </c>
      <c r="AG68" s="89">
        <v>24</v>
      </c>
      <c r="AH68" s="89">
        <v>0</v>
      </c>
      <c r="AI68" s="89">
        <v>5</v>
      </c>
      <c r="AJ68" s="89">
        <v>0</v>
      </c>
      <c r="AK68" s="89">
        <v>0</v>
      </c>
    </row>
    <row r="69" spans="1:37" x14ac:dyDescent="0.3">
      <c r="A69" s="4" t="s">
        <v>45</v>
      </c>
      <c r="B69" s="26">
        <v>1</v>
      </c>
      <c r="C69" s="62">
        <f t="shared" si="46"/>
        <v>0.72</v>
      </c>
      <c r="D69" s="62">
        <f t="shared" si="47"/>
        <v>16.39</v>
      </c>
      <c r="E69" s="62">
        <f t="shared" si="48"/>
        <v>0.76</v>
      </c>
      <c r="F69" s="62">
        <f t="shared" si="49"/>
        <v>0</v>
      </c>
      <c r="G69" s="62">
        <f t="shared" si="50"/>
        <v>0</v>
      </c>
      <c r="H69" s="62">
        <f t="shared" si="51"/>
        <v>0.28000000000000003</v>
      </c>
      <c r="I69" s="62">
        <f t="shared" si="58"/>
        <v>0.37</v>
      </c>
      <c r="J69" s="62">
        <f t="shared" si="52"/>
        <v>0</v>
      </c>
      <c r="K69" s="62">
        <f t="shared" si="53"/>
        <v>0.3</v>
      </c>
      <c r="L69" s="62">
        <f t="shared" si="54"/>
        <v>0</v>
      </c>
      <c r="M69" s="62">
        <f t="shared" si="55"/>
        <v>0</v>
      </c>
      <c r="N69" s="100"/>
      <c r="O69" s="89">
        <v>129</v>
      </c>
      <c r="P69" s="89">
        <v>92</v>
      </c>
      <c r="Q69" s="89">
        <v>12</v>
      </c>
      <c r="R69" s="89">
        <v>0</v>
      </c>
      <c r="S69" s="89">
        <v>0</v>
      </c>
      <c r="T69" s="89">
        <v>13</v>
      </c>
      <c r="U69" s="89">
        <v>3</v>
      </c>
      <c r="V69" s="89">
        <v>0</v>
      </c>
      <c r="W69" s="89">
        <v>9</v>
      </c>
      <c r="X69" s="89">
        <v>0</v>
      </c>
      <c r="Y69" s="89">
        <v>0</v>
      </c>
      <c r="AA69" s="89">
        <v>168</v>
      </c>
      <c r="AB69" s="89">
        <v>102</v>
      </c>
      <c r="AC69" s="89">
        <v>44</v>
      </c>
      <c r="AD69" s="89">
        <v>0</v>
      </c>
      <c r="AE69" s="89">
        <v>0</v>
      </c>
      <c r="AF69" s="89">
        <v>0</v>
      </c>
      <c r="AG69" s="89">
        <v>14</v>
      </c>
      <c r="AH69" s="89">
        <v>0</v>
      </c>
      <c r="AI69" s="89">
        <v>8</v>
      </c>
      <c r="AJ69" s="89">
        <v>0</v>
      </c>
      <c r="AK69" s="89">
        <v>0</v>
      </c>
    </row>
    <row r="70" spans="1:37" x14ac:dyDescent="0.3">
      <c r="A70" s="4" t="s">
        <v>183</v>
      </c>
      <c r="B70" s="26">
        <v>2</v>
      </c>
      <c r="C70" s="62">
        <f t="shared" si="46"/>
        <v>0.7</v>
      </c>
      <c r="D70" s="62">
        <f t="shared" si="47"/>
        <v>0</v>
      </c>
      <c r="E70" s="62">
        <f t="shared" si="48"/>
        <v>3.61</v>
      </c>
      <c r="F70" s="62">
        <f t="shared" si="49"/>
        <v>0</v>
      </c>
      <c r="G70" s="62">
        <f t="shared" si="50"/>
        <v>0</v>
      </c>
      <c r="H70" s="62">
        <f t="shared" si="51"/>
        <v>0</v>
      </c>
      <c r="I70" s="62">
        <f t="shared" si="58"/>
        <v>0</v>
      </c>
      <c r="J70" s="62">
        <f t="shared" si="52"/>
        <v>0</v>
      </c>
      <c r="K70" s="62">
        <f t="shared" si="53"/>
        <v>0.28999999999999998</v>
      </c>
      <c r="L70" s="62">
        <f t="shared" si="54"/>
        <v>0</v>
      </c>
      <c r="M70" s="62">
        <f t="shared" si="55"/>
        <v>0.26</v>
      </c>
      <c r="N70" s="100"/>
      <c r="O70" s="89">
        <v>157</v>
      </c>
      <c r="P70" s="89">
        <v>0</v>
      </c>
      <c r="Q70" s="89">
        <v>149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4</v>
      </c>
      <c r="X70" s="89">
        <v>0</v>
      </c>
      <c r="Y70" s="89">
        <v>4</v>
      </c>
      <c r="AA70" s="89">
        <v>129</v>
      </c>
      <c r="AB70" s="89">
        <v>0</v>
      </c>
      <c r="AC70" s="89">
        <v>117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12</v>
      </c>
      <c r="AJ70" s="89">
        <v>0</v>
      </c>
      <c r="AK70" s="89">
        <v>0</v>
      </c>
    </row>
    <row r="71" spans="1:37" x14ac:dyDescent="0.3">
      <c r="A71" s="4" t="s">
        <v>185</v>
      </c>
      <c r="B71" s="26">
        <v>2</v>
      </c>
      <c r="C71" s="62">
        <f t="shared" si="46"/>
        <v>1.66</v>
      </c>
      <c r="D71" s="62">
        <f t="shared" si="47"/>
        <v>0</v>
      </c>
      <c r="E71" s="62">
        <f t="shared" si="48"/>
        <v>9.06</v>
      </c>
      <c r="F71" s="62">
        <f t="shared" si="49"/>
        <v>0</v>
      </c>
      <c r="G71" s="62">
        <f t="shared" si="50"/>
        <v>0</v>
      </c>
      <c r="H71" s="62">
        <f t="shared" si="51"/>
        <v>0</v>
      </c>
      <c r="I71" s="62">
        <f t="shared" si="58"/>
        <v>0.17</v>
      </c>
      <c r="J71" s="62">
        <f t="shared" si="52"/>
        <v>0</v>
      </c>
      <c r="K71" s="62">
        <f t="shared" si="53"/>
        <v>0.14000000000000001</v>
      </c>
      <c r="L71" s="62">
        <f t="shared" si="54"/>
        <v>0</v>
      </c>
      <c r="M71" s="62">
        <f t="shared" si="55"/>
        <v>0</v>
      </c>
      <c r="N71" s="100"/>
      <c r="O71" s="89">
        <v>283</v>
      </c>
      <c r="P71" s="89">
        <v>0</v>
      </c>
      <c r="Q71" s="89">
        <v>283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AA71" s="89">
        <v>400</v>
      </c>
      <c r="AB71" s="89">
        <v>0</v>
      </c>
      <c r="AC71" s="89">
        <v>384</v>
      </c>
      <c r="AD71" s="89">
        <v>0</v>
      </c>
      <c r="AE71" s="89">
        <v>0</v>
      </c>
      <c r="AF71" s="89">
        <v>0</v>
      </c>
      <c r="AG71" s="89">
        <v>8</v>
      </c>
      <c r="AH71" s="89">
        <v>0</v>
      </c>
      <c r="AI71" s="89">
        <v>8</v>
      </c>
      <c r="AJ71" s="89">
        <v>0</v>
      </c>
      <c r="AK71" s="89">
        <v>0</v>
      </c>
    </row>
    <row r="72" spans="1:37" x14ac:dyDescent="0.3">
      <c r="A72" s="4" t="s">
        <v>164</v>
      </c>
      <c r="B72" s="26">
        <v>4</v>
      </c>
      <c r="C72" s="62">
        <f t="shared" si="46"/>
        <v>1.61</v>
      </c>
      <c r="D72" s="62">
        <f t="shared" si="47"/>
        <v>0</v>
      </c>
      <c r="E72" s="62">
        <f t="shared" si="48"/>
        <v>2.69</v>
      </c>
      <c r="F72" s="62">
        <f t="shared" si="49"/>
        <v>0</v>
      </c>
      <c r="G72" s="62">
        <f t="shared" si="50"/>
        <v>0</v>
      </c>
      <c r="H72" s="62">
        <f t="shared" si="51"/>
        <v>9.2799999999999994</v>
      </c>
      <c r="I72" s="62">
        <f t="shared" si="58"/>
        <v>0.47</v>
      </c>
      <c r="J72" s="62">
        <f t="shared" si="52"/>
        <v>0</v>
      </c>
      <c r="K72" s="62">
        <f t="shared" si="53"/>
        <v>0</v>
      </c>
      <c r="L72" s="62">
        <f t="shared" si="54"/>
        <v>0</v>
      </c>
      <c r="M72" s="62">
        <f t="shared" si="55"/>
        <v>0.51</v>
      </c>
      <c r="N72" s="100"/>
      <c r="O72" s="89">
        <v>320</v>
      </c>
      <c r="P72" s="89">
        <v>0</v>
      </c>
      <c r="Q72" s="89">
        <v>94</v>
      </c>
      <c r="R72" s="89">
        <v>0</v>
      </c>
      <c r="S72" s="89">
        <v>0</v>
      </c>
      <c r="T72" s="89">
        <v>213</v>
      </c>
      <c r="U72" s="89">
        <v>9</v>
      </c>
      <c r="V72" s="89">
        <v>0</v>
      </c>
      <c r="W72" s="89">
        <v>0</v>
      </c>
      <c r="X72" s="89">
        <v>0</v>
      </c>
      <c r="Y72" s="89">
        <v>4</v>
      </c>
      <c r="AA72" s="89">
        <v>342</v>
      </c>
      <c r="AB72" s="89">
        <v>0</v>
      </c>
      <c r="AC72" s="89">
        <v>104</v>
      </c>
      <c r="AD72" s="89">
        <v>0</v>
      </c>
      <c r="AE72" s="89">
        <v>0</v>
      </c>
      <c r="AF72" s="89">
        <v>221</v>
      </c>
      <c r="AG72" s="89">
        <v>13</v>
      </c>
      <c r="AH72" s="89">
        <v>0</v>
      </c>
      <c r="AI72" s="89">
        <v>0</v>
      </c>
      <c r="AJ72" s="89">
        <v>0</v>
      </c>
      <c r="AK72" s="89">
        <v>4</v>
      </c>
    </row>
    <row r="73" spans="1:37" x14ac:dyDescent="0.3">
      <c r="A73" s="4" t="s">
        <v>50</v>
      </c>
      <c r="B73" s="26">
        <v>7</v>
      </c>
      <c r="C73" s="62">
        <f t="shared" si="46"/>
        <v>0.59</v>
      </c>
      <c r="D73" s="62">
        <f t="shared" si="47"/>
        <v>0</v>
      </c>
      <c r="E73" s="62">
        <f t="shared" si="48"/>
        <v>0</v>
      </c>
      <c r="F73" s="62">
        <f t="shared" si="49"/>
        <v>0</v>
      </c>
      <c r="G73" s="62">
        <f t="shared" si="50"/>
        <v>0</v>
      </c>
      <c r="H73" s="62">
        <f t="shared" si="51"/>
        <v>0</v>
      </c>
      <c r="I73" s="62">
        <f t="shared" si="58"/>
        <v>0</v>
      </c>
      <c r="J73" s="62">
        <f t="shared" si="52"/>
        <v>0</v>
      </c>
      <c r="K73" s="62">
        <f t="shared" si="53"/>
        <v>0.43</v>
      </c>
      <c r="L73" s="62">
        <f t="shared" si="54"/>
        <v>0</v>
      </c>
      <c r="M73" s="62">
        <f t="shared" si="55"/>
        <v>13.95</v>
      </c>
      <c r="N73" s="100"/>
      <c r="O73" s="89">
        <v>110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10</v>
      </c>
      <c r="X73" s="89">
        <v>0</v>
      </c>
      <c r="Y73" s="89">
        <v>100</v>
      </c>
      <c r="AA73" s="89">
        <v>131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14</v>
      </c>
      <c r="AJ73" s="89">
        <v>0</v>
      </c>
      <c r="AK73" s="89">
        <v>117</v>
      </c>
    </row>
    <row r="74" spans="1:37" x14ac:dyDescent="0.3">
      <c r="A74" s="4" t="s">
        <v>84</v>
      </c>
      <c r="B74" s="26">
        <v>9</v>
      </c>
      <c r="C74" s="62">
        <f t="shared" si="46"/>
        <v>0.64</v>
      </c>
      <c r="D74" s="62">
        <f t="shared" si="47"/>
        <v>0</v>
      </c>
      <c r="E74" s="62">
        <f t="shared" si="48"/>
        <v>0.61</v>
      </c>
      <c r="F74" s="62">
        <f t="shared" si="49"/>
        <v>4.87</v>
      </c>
      <c r="G74" s="62">
        <f t="shared" si="50"/>
        <v>0</v>
      </c>
      <c r="H74" s="62">
        <f t="shared" si="51"/>
        <v>0</v>
      </c>
      <c r="I74" s="62">
        <f t="shared" si="58"/>
        <v>1.27</v>
      </c>
      <c r="J74" s="62">
        <f t="shared" si="52"/>
        <v>34.479999999999997</v>
      </c>
      <c r="K74" s="62">
        <f t="shared" si="53"/>
        <v>0.18</v>
      </c>
      <c r="L74" s="62">
        <f t="shared" si="54"/>
        <v>0</v>
      </c>
      <c r="M74" s="62">
        <f t="shared" si="55"/>
        <v>0</v>
      </c>
      <c r="N74" s="100"/>
      <c r="O74" s="89">
        <v>110</v>
      </c>
      <c r="P74" s="89">
        <v>0</v>
      </c>
      <c r="Q74" s="89">
        <v>10</v>
      </c>
      <c r="R74" s="89">
        <v>10</v>
      </c>
      <c r="S74" s="89">
        <v>0</v>
      </c>
      <c r="T74" s="89">
        <v>0</v>
      </c>
      <c r="U74" s="89">
        <v>30</v>
      </c>
      <c r="V74" s="89">
        <v>60</v>
      </c>
      <c r="W74" s="89">
        <v>0</v>
      </c>
      <c r="X74" s="89">
        <v>0</v>
      </c>
      <c r="Y74" s="89">
        <v>0</v>
      </c>
      <c r="AA74" s="89">
        <v>154</v>
      </c>
      <c r="AB74" s="89">
        <v>0</v>
      </c>
      <c r="AC74" s="89">
        <v>35</v>
      </c>
      <c r="AD74" s="89">
        <v>10</v>
      </c>
      <c r="AE74" s="89">
        <v>0</v>
      </c>
      <c r="AF74" s="89">
        <v>0</v>
      </c>
      <c r="AG74" s="89">
        <v>29</v>
      </c>
      <c r="AH74" s="89">
        <v>70</v>
      </c>
      <c r="AI74" s="89">
        <v>10</v>
      </c>
      <c r="AJ74" s="89">
        <v>0</v>
      </c>
      <c r="AK74" s="89">
        <v>0</v>
      </c>
    </row>
    <row r="75" spans="1:37" x14ac:dyDescent="0.3">
      <c r="A75" s="4" t="s">
        <v>165</v>
      </c>
      <c r="B75" s="26">
        <v>2</v>
      </c>
      <c r="C75" s="62">
        <f t="shared" si="46"/>
        <v>0.61</v>
      </c>
      <c r="D75" s="62">
        <f t="shared" si="47"/>
        <v>0</v>
      </c>
      <c r="E75" s="62">
        <f t="shared" si="48"/>
        <v>3.2</v>
      </c>
      <c r="F75" s="62">
        <f t="shared" si="49"/>
        <v>0</v>
      </c>
      <c r="G75" s="62">
        <f t="shared" si="50"/>
        <v>0</v>
      </c>
      <c r="H75" s="62">
        <f t="shared" si="51"/>
        <v>0</v>
      </c>
      <c r="I75" s="62">
        <f t="shared" si="58"/>
        <v>0</v>
      </c>
      <c r="J75" s="62">
        <f t="shared" si="52"/>
        <v>0</v>
      </c>
      <c r="K75" s="62">
        <f t="shared" si="53"/>
        <v>0.23</v>
      </c>
      <c r="L75" s="62">
        <f t="shared" si="54"/>
        <v>0</v>
      </c>
      <c r="M75" s="62">
        <f t="shared" si="55"/>
        <v>0</v>
      </c>
      <c r="N75" s="100"/>
      <c r="O75" s="89">
        <v>121</v>
      </c>
      <c r="P75" s="89">
        <v>0</v>
      </c>
      <c r="Q75" s="89">
        <v>112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9</v>
      </c>
      <c r="X75" s="89">
        <v>0</v>
      </c>
      <c r="Y75" s="89">
        <v>0</v>
      </c>
      <c r="AA75" s="89">
        <v>128</v>
      </c>
      <c r="AB75" s="89">
        <v>0</v>
      </c>
      <c r="AC75" s="89">
        <v>124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4</v>
      </c>
      <c r="AJ75" s="89">
        <v>0</v>
      </c>
      <c r="AK75" s="89">
        <v>0</v>
      </c>
    </row>
    <row r="76" spans="1:37" x14ac:dyDescent="0.3">
      <c r="A76" s="47" t="s">
        <v>138</v>
      </c>
      <c r="B76" s="26">
        <v>3</v>
      </c>
      <c r="C76" s="62">
        <f t="shared" si="46"/>
        <v>3.36</v>
      </c>
      <c r="D76" s="62">
        <f t="shared" si="47"/>
        <v>0</v>
      </c>
      <c r="E76" s="62">
        <f t="shared" si="48"/>
        <v>5.4</v>
      </c>
      <c r="F76" s="62">
        <f t="shared" si="49"/>
        <v>0</v>
      </c>
      <c r="G76" s="62">
        <f t="shared" si="50"/>
        <v>15.22</v>
      </c>
      <c r="H76" s="62">
        <f t="shared" si="51"/>
        <v>0</v>
      </c>
      <c r="I76" s="62">
        <f t="shared" si="58"/>
        <v>0</v>
      </c>
      <c r="J76" s="62">
        <f t="shared" si="52"/>
        <v>0</v>
      </c>
      <c r="K76" s="62">
        <f t="shared" si="53"/>
        <v>0.39</v>
      </c>
      <c r="L76" s="62">
        <f t="shared" si="54"/>
        <v>0</v>
      </c>
      <c r="M76" s="62">
        <f t="shared" si="55"/>
        <v>0</v>
      </c>
      <c r="N76" s="100"/>
      <c r="O76" s="89">
        <v>662</v>
      </c>
      <c r="P76" s="89">
        <v>0</v>
      </c>
      <c r="Q76" s="89">
        <v>197</v>
      </c>
      <c r="R76" s="89">
        <v>0</v>
      </c>
      <c r="S76" s="89">
        <v>449</v>
      </c>
      <c r="T76" s="89">
        <v>0</v>
      </c>
      <c r="U76" s="89">
        <v>0</v>
      </c>
      <c r="V76" s="89">
        <v>0</v>
      </c>
      <c r="W76" s="89">
        <v>16</v>
      </c>
      <c r="X76" s="89">
        <v>0</v>
      </c>
      <c r="Y76" s="89">
        <v>0</v>
      </c>
      <c r="AA76" s="89">
        <v>716</v>
      </c>
      <c r="AB76" s="89">
        <v>0</v>
      </c>
      <c r="AC76" s="89">
        <v>201</v>
      </c>
      <c r="AD76" s="89">
        <v>0</v>
      </c>
      <c r="AE76" s="89">
        <v>509</v>
      </c>
      <c r="AF76" s="89">
        <v>0</v>
      </c>
      <c r="AG76" s="89">
        <v>0</v>
      </c>
      <c r="AH76" s="89">
        <v>0</v>
      </c>
      <c r="AI76" s="89">
        <v>6</v>
      </c>
      <c r="AJ76" s="89">
        <v>0</v>
      </c>
      <c r="AK76" s="89">
        <v>0</v>
      </c>
    </row>
    <row r="77" spans="1:37" x14ac:dyDescent="0.3">
      <c r="A77" s="4" t="s">
        <v>52</v>
      </c>
      <c r="B77" s="26">
        <v>5</v>
      </c>
      <c r="C77" s="62">
        <f t="shared" si="46"/>
        <v>2.0099999999999998</v>
      </c>
      <c r="D77" s="62">
        <f t="shared" si="47"/>
        <v>0</v>
      </c>
      <c r="E77" s="62">
        <f t="shared" si="48"/>
        <v>2.88</v>
      </c>
      <c r="F77" s="62">
        <f t="shared" si="49"/>
        <v>0</v>
      </c>
      <c r="G77" s="62">
        <f t="shared" si="50"/>
        <v>0</v>
      </c>
      <c r="H77" s="62">
        <f t="shared" si="51"/>
        <v>0.77</v>
      </c>
      <c r="I77" s="62">
        <f t="shared" si="58"/>
        <v>10.77</v>
      </c>
      <c r="J77" s="62">
        <f t="shared" si="52"/>
        <v>0</v>
      </c>
      <c r="K77" s="62">
        <f t="shared" si="53"/>
        <v>1.37</v>
      </c>
      <c r="L77" s="62">
        <f t="shared" si="54"/>
        <v>0</v>
      </c>
      <c r="M77" s="62">
        <f t="shared" si="55"/>
        <v>0</v>
      </c>
      <c r="N77" s="100"/>
      <c r="O77" s="89">
        <f>SUBTOTAL(9,P77:Y77)</f>
        <v>478</v>
      </c>
      <c r="P77" s="89">
        <v>0</v>
      </c>
      <c r="Q77" s="89">
        <v>109</v>
      </c>
      <c r="R77" s="89">
        <v>0</v>
      </c>
      <c r="S77" s="89">
        <v>0</v>
      </c>
      <c r="T77" s="89">
        <v>27</v>
      </c>
      <c r="U77" s="89">
        <v>305</v>
      </c>
      <c r="V77" s="89">
        <v>0</v>
      </c>
      <c r="W77" s="89">
        <v>37</v>
      </c>
      <c r="X77" s="89">
        <v>0</v>
      </c>
      <c r="Y77" s="89">
        <v>0</v>
      </c>
      <c r="AA77" s="89">
        <f>SUBTOTAL(9,AB77:AK77)</f>
        <v>348</v>
      </c>
      <c r="AB77" s="89">
        <v>0</v>
      </c>
      <c r="AC77" s="89">
        <v>103</v>
      </c>
      <c r="AD77" s="89">
        <v>0</v>
      </c>
      <c r="AE77" s="89">
        <v>0</v>
      </c>
      <c r="AF77" s="89">
        <v>9</v>
      </c>
      <c r="AG77" s="89">
        <v>196</v>
      </c>
      <c r="AH77" s="89">
        <v>0</v>
      </c>
      <c r="AI77" s="89">
        <v>40</v>
      </c>
      <c r="AJ77" s="89">
        <v>0</v>
      </c>
      <c r="AK77" s="89">
        <v>0</v>
      </c>
    </row>
    <row r="78" spans="1:37" x14ac:dyDescent="0.3">
      <c r="A78" s="4" t="s">
        <v>53</v>
      </c>
      <c r="B78" s="26">
        <v>7</v>
      </c>
      <c r="C78" s="62">
        <f t="shared" si="46"/>
        <v>1.64</v>
      </c>
      <c r="D78" s="62">
        <f t="shared" si="47"/>
        <v>0</v>
      </c>
      <c r="E78" s="62">
        <f t="shared" si="48"/>
        <v>0.08</v>
      </c>
      <c r="F78" s="62">
        <f t="shared" si="49"/>
        <v>0</v>
      </c>
      <c r="G78" s="62">
        <f t="shared" si="50"/>
        <v>0</v>
      </c>
      <c r="H78" s="62">
        <f t="shared" si="51"/>
        <v>0.09</v>
      </c>
      <c r="I78" s="62">
        <f t="shared" si="58"/>
        <v>0</v>
      </c>
      <c r="J78" s="62">
        <f t="shared" si="52"/>
        <v>0</v>
      </c>
      <c r="K78" s="62">
        <f t="shared" si="53"/>
        <v>0.56999999999999995</v>
      </c>
      <c r="L78" s="62">
        <f t="shared" si="54"/>
        <v>0</v>
      </c>
      <c r="M78" s="62">
        <f t="shared" si="55"/>
        <v>40.51</v>
      </c>
      <c r="N78" s="100"/>
      <c r="O78" s="89">
        <v>301</v>
      </c>
      <c r="P78" s="89">
        <v>0</v>
      </c>
      <c r="Q78" s="89">
        <v>6</v>
      </c>
      <c r="R78" s="89">
        <v>0</v>
      </c>
      <c r="S78" s="89">
        <v>0</v>
      </c>
      <c r="T78" s="89">
        <v>4</v>
      </c>
      <c r="U78" s="89">
        <v>0</v>
      </c>
      <c r="V78" s="89">
        <v>0</v>
      </c>
      <c r="W78" s="89">
        <v>16</v>
      </c>
      <c r="X78" s="89">
        <v>0</v>
      </c>
      <c r="Y78" s="89">
        <v>275</v>
      </c>
      <c r="AA78" s="89">
        <v>371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16</v>
      </c>
      <c r="AJ78" s="89">
        <v>0</v>
      </c>
      <c r="AK78" s="89">
        <v>355</v>
      </c>
    </row>
    <row r="79" spans="1:37" x14ac:dyDescent="0.3">
      <c r="A79" s="4" t="s">
        <v>54</v>
      </c>
      <c r="B79" s="26">
        <v>3</v>
      </c>
      <c r="C79" s="62">
        <f t="shared" si="46"/>
        <v>1.74</v>
      </c>
      <c r="D79" s="62">
        <f t="shared" si="47"/>
        <v>2.5299999999999998</v>
      </c>
      <c r="E79" s="62">
        <f t="shared" si="48"/>
        <v>1.91</v>
      </c>
      <c r="F79" s="62">
        <f t="shared" si="49"/>
        <v>0</v>
      </c>
      <c r="G79" s="62">
        <f t="shared" si="50"/>
        <v>6.94</v>
      </c>
      <c r="H79" s="62">
        <f t="shared" si="51"/>
        <v>0</v>
      </c>
      <c r="I79" s="62">
        <f t="shared" si="58"/>
        <v>1.01</v>
      </c>
      <c r="J79" s="62">
        <f t="shared" si="52"/>
        <v>0</v>
      </c>
      <c r="K79" s="62">
        <f t="shared" si="53"/>
        <v>1.0900000000000001</v>
      </c>
      <c r="L79" s="62">
        <f t="shared" si="54"/>
        <v>0</v>
      </c>
      <c r="M79" s="62">
        <f t="shared" si="55"/>
        <v>0</v>
      </c>
      <c r="N79" s="100"/>
      <c r="O79" s="89">
        <v>368</v>
      </c>
      <c r="P79" s="89">
        <v>20</v>
      </c>
      <c r="Q79" s="89">
        <v>70</v>
      </c>
      <c r="R79" s="89">
        <v>0</v>
      </c>
      <c r="S79" s="89">
        <v>226</v>
      </c>
      <c r="T79" s="89">
        <v>0</v>
      </c>
      <c r="U79" s="89">
        <v>25</v>
      </c>
      <c r="V79" s="89">
        <v>0</v>
      </c>
      <c r="W79" s="89">
        <v>27</v>
      </c>
      <c r="X79" s="89">
        <v>0</v>
      </c>
      <c r="Y79" s="89">
        <v>0</v>
      </c>
      <c r="AA79" s="89">
        <v>348</v>
      </c>
      <c r="AB79" s="89">
        <v>10</v>
      </c>
      <c r="AC79" s="89">
        <v>71</v>
      </c>
      <c r="AD79" s="89">
        <v>0</v>
      </c>
      <c r="AE79" s="89">
        <v>211</v>
      </c>
      <c r="AF79" s="89">
        <v>0</v>
      </c>
      <c r="AG79" s="89">
        <v>22</v>
      </c>
      <c r="AH79" s="89">
        <v>0</v>
      </c>
      <c r="AI79" s="89">
        <v>34</v>
      </c>
      <c r="AJ79" s="89">
        <v>0</v>
      </c>
      <c r="AK79" s="89">
        <v>0</v>
      </c>
    </row>
    <row r="80" spans="1:37" x14ac:dyDescent="0.3">
      <c r="A80" s="4" t="s">
        <v>55</v>
      </c>
      <c r="B80" s="26">
        <v>3</v>
      </c>
      <c r="C80" s="62">
        <f t="shared" si="46"/>
        <v>1.97</v>
      </c>
      <c r="D80" s="62">
        <f t="shared" si="47"/>
        <v>0</v>
      </c>
      <c r="E80" s="62">
        <f t="shared" si="48"/>
        <v>1.59</v>
      </c>
      <c r="F80" s="62">
        <f t="shared" si="49"/>
        <v>0</v>
      </c>
      <c r="G80" s="62">
        <f t="shared" si="50"/>
        <v>10.65</v>
      </c>
      <c r="H80" s="62">
        <f t="shared" si="51"/>
        <v>0</v>
      </c>
      <c r="I80" s="62">
        <f t="shared" si="58"/>
        <v>0.22</v>
      </c>
      <c r="J80" s="62">
        <f t="shared" si="52"/>
        <v>0</v>
      </c>
      <c r="K80" s="62">
        <f t="shared" si="53"/>
        <v>0.2</v>
      </c>
      <c r="L80" s="62">
        <f t="shared" si="54"/>
        <v>0</v>
      </c>
      <c r="M80" s="62">
        <f t="shared" si="55"/>
        <v>0</v>
      </c>
      <c r="N80" s="100"/>
      <c r="O80" s="89">
        <v>393</v>
      </c>
      <c r="P80" s="89">
        <v>0</v>
      </c>
      <c r="Q80" s="89">
        <v>39</v>
      </c>
      <c r="R80" s="89">
        <v>0</v>
      </c>
      <c r="S80" s="89">
        <v>341</v>
      </c>
      <c r="T80" s="89">
        <v>0</v>
      </c>
      <c r="U80" s="89">
        <v>10</v>
      </c>
      <c r="V80" s="89">
        <v>0</v>
      </c>
      <c r="W80" s="89">
        <v>3</v>
      </c>
      <c r="X80" s="89">
        <v>0</v>
      </c>
      <c r="Y80" s="89">
        <v>0</v>
      </c>
      <c r="AA80" s="89">
        <v>415</v>
      </c>
      <c r="AB80" s="89">
        <v>0</v>
      </c>
      <c r="AC80" s="89">
        <v>78</v>
      </c>
      <c r="AD80" s="89">
        <v>0</v>
      </c>
      <c r="AE80" s="89">
        <v>329</v>
      </c>
      <c r="AF80" s="89">
        <v>0</v>
      </c>
      <c r="AG80" s="89">
        <v>0</v>
      </c>
      <c r="AH80" s="89">
        <v>0</v>
      </c>
      <c r="AI80" s="89">
        <v>8</v>
      </c>
      <c r="AJ80" s="89">
        <v>0</v>
      </c>
      <c r="AK80" s="89">
        <v>0</v>
      </c>
    </row>
    <row r="81" spans="1:37" x14ac:dyDescent="0.3">
      <c r="A81" s="4" t="s">
        <v>56</v>
      </c>
      <c r="B81" s="26">
        <v>6</v>
      </c>
      <c r="C81" s="62">
        <f t="shared" si="46"/>
        <v>2.0699999999999998</v>
      </c>
      <c r="D81" s="62">
        <f t="shared" si="47"/>
        <v>0</v>
      </c>
      <c r="E81" s="62">
        <f t="shared" si="48"/>
        <v>1.36</v>
      </c>
      <c r="F81" s="62">
        <f t="shared" si="49"/>
        <v>0</v>
      </c>
      <c r="G81" s="62">
        <f t="shared" si="50"/>
        <v>0</v>
      </c>
      <c r="H81" s="62">
        <f t="shared" si="51"/>
        <v>0</v>
      </c>
      <c r="I81" s="62">
        <f t="shared" si="58"/>
        <v>0</v>
      </c>
      <c r="J81" s="62">
        <f t="shared" si="52"/>
        <v>0</v>
      </c>
      <c r="K81" s="62">
        <f t="shared" si="53"/>
        <v>13.37</v>
      </c>
      <c r="L81" s="62">
        <f t="shared" si="54"/>
        <v>0</v>
      </c>
      <c r="M81" s="62">
        <f t="shared" si="55"/>
        <v>0</v>
      </c>
      <c r="N81" s="100"/>
      <c r="O81" s="89">
        <f>SUBTOTAL(9,P81:Y81)</f>
        <v>455</v>
      </c>
      <c r="P81" s="89">
        <v>0</v>
      </c>
      <c r="Q81" s="89">
        <v>55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400</v>
      </c>
      <c r="X81" s="89">
        <v>0</v>
      </c>
      <c r="Y81" s="89">
        <v>0</v>
      </c>
      <c r="AA81" s="89">
        <f>SUBTOTAL(9,AB81:AK81)</f>
        <v>395</v>
      </c>
      <c r="AB81" s="89">
        <v>0</v>
      </c>
      <c r="AC81" s="89">
        <v>45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350</v>
      </c>
      <c r="AJ81" s="89">
        <v>0</v>
      </c>
      <c r="AK81" s="89">
        <v>0</v>
      </c>
    </row>
    <row r="82" spans="1:37" x14ac:dyDescent="0.3">
      <c r="A82" s="4" t="s">
        <v>166</v>
      </c>
      <c r="B82" s="26">
        <v>5</v>
      </c>
      <c r="C82" s="62">
        <f t="shared" si="46"/>
        <v>1.42</v>
      </c>
      <c r="D82" s="62">
        <f t="shared" si="47"/>
        <v>0</v>
      </c>
      <c r="E82" s="62">
        <f t="shared" si="48"/>
        <v>0.8</v>
      </c>
      <c r="F82" s="62">
        <f t="shared" si="49"/>
        <v>0</v>
      </c>
      <c r="G82" s="62">
        <f t="shared" si="50"/>
        <v>0.25</v>
      </c>
      <c r="H82" s="62">
        <f t="shared" si="51"/>
        <v>0</v>
      </c>
      <c r="I82" s="62">
        <f t="shared" si="58"/>
        <v>8.99</v>
      </c>
      <c r="J82" s="62">
        <f t="shared" si="52"/>
        <v>0</v>
      </c>
      <c r="K82" s="62">
        <f t="shared" si="53"/>
        <v>1.57</v>
      </c>
      <c r="L82" s="62">
        <f t="shared" si="54"/>
        <v>0</v>
      </c>
      <c r="M82" s="62">
        <f t="shared" si="55"/>
        <v>0</v>
      </c>
      <c r="N82" s="100"/>
      <c r="O82" s="89">
        <f>SUBTOTAL(9,P82:Y82)</f>
        <v>329</v>
      </c>
      <c r="P82" s="89">
        <v>0</v>
      </c>
      <c r="Q82" s="89">
        <v>34</v>
      </c>
      <c r="R82" s="89">
        <v>0</v>
      </c>
      <c r="S82" s="89">
        <v>8</v>
      </c>
      <c r="T82" s="89">
        <v>0</v>
      </c>
      <c r="U82" s="89">
        <v>248</v>
      </c>
      <c r="V82" s="89">
        <v>0</v>
      </c>
      <c r="W82" s="89">
        <v>39</v>
      </c>
      <c r="X82" s="89">
        <v>0</v>
      </c>
      <c r="Y82" s="89">
        <v>0</v>
      </c>
      <c r="AA82" s="89">
        <f>SUBTOTAL(9,AB82:AK82)</f>
        <v>252</v>
      </c>
      <c r="AB82" s="89">
        <v>0</v>
      </c>
      <c r="AC82" s="89">
        <v>25</v>
      </c>
      <c r="AD82" s="89">
        <v>0</v>
      </c>
      <c r="AE82" s="89">
        <v>8</v>
      </c>
      <c r="AF82" s="89">
        <v>0</v>
      </c>
      <c r="AG82" s="89">
        <v>170</v>
      </c>
      <c r="AH82" s="89">
        <v>0</v>
      </c>
      <c r="AI82" s="89">
        <v>49</v>
      </c>
      <c r="AJ82" s="89">
        <v>0</v>
      </c>
      <c r="AK82" s="89">
        <v>0</v>
      </c>
    </row>
    <row r="83" spans="1:37" x14ac:dyDescent="0.3">
      <c r="A83" s="4" t="s">
        <v>58</v>
      </c>
      <c r="B83" s="26">
        <v>3</v>
      </c>
      <c r="C83" s="62">
        <f t="shared" si="46"/>
        <v>0.08</v>
      </c>
      <c r="D83" s="62">
        <f t="shared" si="47"/>
        <v>0</v>
      </c>
      <c r="E83" s="62">
        <f t="shared" si="48"/>
        <v>0</v>
      </c>
      <c r="F83" s="62">
        <f t="shared" si="49"/>
        <v>0</v>
      </c>
      <c r="G83" s="62">
        <f t="shared" si="50"/>
        <v>0.44</v>
      </c>
      <c r="H83" s="62">
        <f t="shared" si="51"/>
        <v>0</v>
      </c>
      <c r="I83" s="62">
        <f t="shared" si="58"/>
        <v>0.09</v>
      </c>
      <c r="J83" s="62">
        <f t="shared" si="52"/>
        <v>0</v>
      </c>
      <c r="K83" s="62">
        <f t="shared" si="53"/>
        <v>0.04</v>
      </c>
      <c r="L83" s="62">
        <f t="shared" si="54"/>
        <v>0</v>
      </c>
      <c r="M83" s="62">
        <f t="shared" si="55"/>
        <v>0</v>
      </c>
      <c r="N83" s="100"/>
      <c r="O83" s="89">
        <v>28</v>
      </c>
      <c r="P83" s="89">
        <v>0</v>
      </c>
      <c r="Q83" s="89">
        <v>0</v>
      </c>
      <c r="R83" s="89">
        <v>0</v>
      </c>
      <c r="S83" s="89">
        <v>22</v>
      </c>
      <c r="T83" s="89">
        <v>0</v>
      </c>
      <c r="U83" s="89">
        <v>4</v>
      </c>
      <c r="V83" s="89">
        <v>0</v>
      </c>
      <c r="W83" s="89">
        <v>2</v>
      </c>
      <c r="X83" s="89">
        <v>0</v>
      </c>
      <c r="Y83" s="89">
        <v>0</v>
      </c>
      <c r="AA83" s="89">
        <v>6</v>
      </c>
      <c r="AB83" s="89">
        <v>0</v>
      </c>
      <c r="AC83" s="89">
        <v>0</v>
      </c>
      <c r="AD83" s="89">
        <v>0</v>
      </c>
      <c r="AE83" s="89">
        <v>6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</row>
    <row r="84" spans="1:37" x14ac:dyDescent="0.3">
      <c r="A84" s="4" t="s">
        <v>59</v>
      </c>
      <c r="B84" s="26">
        <v>6</v>
      </c>
      <c r="C84" s="62">
        <f t="shared" si="46"/>
        <v>0.54</v>
      </c>
      <c r="D84" s="62">
        <f t="shared" si="47"/>
        <v>0</v>
      </c>
      <c r="E84" s="62">
        <f t="shared" si="48"/>
        <v>0.15</v>
      </c>
      <c r="F84" s="62">
        <f t="shared" si="49"/>
        <v>0</v>
      </c>
      <c r="G84" s="62">
        <f t="shared" si="50"/>
        <v>0</v>
      </c>
      <c r="H84" s="62">
        <f t="shared" si="51"/>
        <v>0</v>
      </c>
      <c r="I84" s="62">
        <f t="shared" si="58"/>
        <v>0</v>
      </c>
      <c r="J84" s="62">
        <f t="shared" si="52"/>
        <v>0</v>
      </c>
      <c r="K84" s="62">
        <f t="shared" si="53"/>
        <v>3.78</v>
      </c>
      <c r="L84" s="62">
        <f t="shared" si="54"/>
        <v>0</v>
      </c>
      <c r="M84" s="62">
        <f t="shared" si="55"/>
        <v>0</v>
      </c>
      <c r="N84" s="100"/>
      <c r="O84" s="89">
        <f>SUBTOTAL(9,P84:Y84)</f>
        <v>113</v>
      </c>
      <c r="P84" s="89">
        <v>0</v>
      </c>
      <c r="Q84" s="89">
        <v>6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107</v>
      </c>
      <c r="X84" s="89">
        <v>0</v>
      </c>
      <c r="Y84" s="89">
        <v>0</v>
      </c>
      <c r="AA84" s="89">
        <f>SUBTOTAL(9,AB84:AK84)</f>
        <v>110</v>
      </c>
      <c r="AB84" s="89">
        <v>0</v>
      </c>
      <c r="AC84" s="89">
        <v>5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105</v>
      </c>
      <c r="AJ84" s="89">
        <v>0</v>
      </c>
      <c r="AK84" s="89">
        <v>0</v>
      </c>
    </row>
    <row r="85" spans="1:37" x14ac:dyDescent="0.3">
      <c r="A85" s="4" t="s">
        <v>167</v>
      </c>
      <c r="B85" s="26">
        <v>2</v>
      </c>
      <c r="C85" s="62">
        <f t="shared" si="46"/>
        <v>0.7</v>
      </c>
      <c r="D85" s="62">
        <f t="shared" si="47"/>
        <v>0</v>
      </c>
      <c r="E85" s="62">
        <f t="shared" si="48"/>
        <v>2.99</v>
      </c>
      <c r="F85" s="62">
        <f t="shared" si="49"/>
        <v>0</v>
      </c>
      <c r="G85" s="62">
        <f t="shared" si="50"/>
        <v>0</v>
      </c>
      <c r="H85" s="62">
        <f t="shared" si="51"/>
        <v>0</v>
      </c>
      <c r="I85" s="62">
        <f t="shared" si="58"/>
        <v>0.86</v>
      </c>
      <c r="J85" s="62">
        <f t="shared" si="52"/>
        <v>0</v>
      </c>
      <c r="K85" s="62">
        <f t="shared" si="53"/>
        <v>0.5</v>
      </c>
      <c r="L85" s="62">
        <f t="shared" si="54"/>
        <v>0</v>
      </c>
      <c r="M85" s="62">
        <f t="shared" si="55"/>
        <v>0</v>
      </c>
      <c r="N85" s="100"/>
      <c r="O85" s="89">
        <v>143</v>
      </c>
      <c r="P85" s="89">
        <v>0</v>
      </c>
      <c r="Q85" s="89">
        <v>99</v>
      </c>
      <c r="R85" s="89">
        <v>0</v>
      </c>
      <c r="S85" s="89">
        <v>0</v>
      </c>
      <c r="T85" s="89">
        <v>0</v>
      </c>
      <c r="U85" s="89">
        <v>26</v>
      </c>
      <c r="V85" s="89">
        <v>0</v>
      </c>
      <c r="W85" s="89">
        <v>18</v>
      </c>
      <c r="X85" s="89">
        <v>0</v>
      </c>
      <c r="Y85" s="89">
        <v>0</v>
      </c>
      <c r="AA85" s="89">
        <v>145</v>
      </c>
      <c r="AB85" s="89">
        <v>0</v>
      </c>
      <c r="AC85" s="89">
        <v>121</v>
      </c>
      <c r="AD85" s="89">
        <v>0</v>
      </c>
      <c r="AE85" s="89">
        <v>0</v>
      </c>
      <c r="AF85" s="89">
        <v>0</v>
      </c>
      <c r="AG85" s="89">
        <v>14</v>
      </c>
      <c r="AH85" s="89">
        <v>0</v>
      </c>
      <c r="AI85" s="89">
        <v>10</v>
      </c>
      <c r="AJ85" s="89">
        <v>0</v>
      </c>
      <c r="AK85" s="89">
        <v>0</v>
      </c>
    </row>
    <row r="86" spans="1:37" x14ac:dyDescent="0.3">
      <c r="A86" s="4" t="s">
        <v>61</v>
      </c>
      <c r="B86" s="26">
        <v>3</v>
      </c>
      <c r="C86" s="62">
        <f t="shared" si="46"/>
        <v>0.69</v>
      </c>
      <c r="D86" s="62">
        <f t="shared" si="47"/>
        <v>0</v>
      </c>
      <c r="E86" s="62">
        <f t="shared" si="48"/>
        <v>0.69</v>
      </c>
      <c r="F86" s="62">
        <f t="shared" si="49"/>
        <v>0</v>
      </c>
      <c r="G86" s="62">
        <f t="shared" si="50"/>
        <v>3.4</v>
      </c>
      <c r="H86" s="62">
        <f t="shared" si="51"/>
        <v>0</v>
      </c>
      <c r="I86" s="62">
        <f t="shared" si="58"/>
        <v>0.09</v>
      </c>
      <c r="J86" s="62">
        <f t="shared" si="52"/>
        <v>0</v>
      </c>
      <c r="K86" s="62">
        <f t="shared" si="53"/>
        <v>0.25</v>
      </c>
      <c r="L86" s="62">
        <f t="shared" si="54"/>
        <v>0</v>
      </c>
      <c r="M86" s="62">
        <f t="shared" si="55"/>
        <v>0</v>
      </c>
      <c r="N86" s="100"/>
      <c r="O86" s="89">
        <v>125</v>
      </c>
      <c r="P86" s="89">
        <v>0</v>
      </c>
      <c r="Q86" s="89">
        <v>35</v>
      </c>
      <c r="R86" s="89">
        <v>0</v>
      </c>
      <c r="S86" s="89">
        <v>87</v>
      </c>
      <c r="T86" s="89">
        <v>0</v>
      </c>
      <c r="U86" s="89">
        <v>0</v>
      </c>
      <c r="V86" s="89">
        <v>0</v>
      </c>
      <c r="W86" s="89">
        <v>3</v>
      </c>
      <c r="X86" s="89">
        <v>0</v>
      </c>
      <c r="Y86" s="89">
        <v>0</v>
      </c>
      <c r="AA86" s="89">
        <v>158</v>
      </c>
      <c r="AB86" s="89">
        <v>0</v>
      </c>
      <c r="AC86" s="89">
        <v>16</v>
      </c>
      <c r="AD86" s="89">
        <v>0</v>
      </c>
      <c r="AE86" s="89">
        <v>127</v>
      </c>
      <c r="AF86" s="89">
        <v>0</v>
      </c>
      <c r="AG86" s="89">
        <v>4</v>
      </c>
      <c r="AH86" s="89">
        <v>0</v>
      </c>
      <c r="AI86" s="89">
        <v>11</v>
      </c>
      <c r="AJ86" s="89">
        <v>0</v>
      </c>
      <c r="AK86" s="89">
        <v>0</v>
      </c>
    </row>
    <row r="87" spans="1:37" x14ac:dyDescent="0.3">
      <c r="A87" s="4" t="s">
        <v>62</v>
      </c>
      <c r="B87" s="26">
        <v>6</v>
      </c>
      <c r="C87" s="62">
        <f t="shared" si="46"/>
        <v>1.26</v>
      </c>
      <c r="D87" s="62">
        <f t="shared" si="47"/>
        <v>0</v>
      </c>
      <c r="E87" s="62">
        <f t="shared" si="48"/>
        <v>0.26</v>
      </c>
      <c r="F87" s="62">
        <f t="shared" si="49"/>
        <v>0</v>
      </c>
      <c r="G87" s="62">
        <f t="shared" si="50"/>
        <v>0.06</v>
      </c>
      <c r="H87" s="62">
        <f t="shared" si="51"/>
        <v>0</v>
      </c>
      <c r="I87" s="62">
        <f t="shared" si="58"/>
        <v>0.17</v>
      </c>
      <c r="J87" s="62">
        <f t="shared" si="52"/>
        <v>0</v>
      </c>
      <c r="K87" s="62">
        <f t="shared" si="53"/>
        <v>8.66</v>
      </c>
      <c r="L87" s="62">
        <f t="shared" si="54"/>
        <v>0</v>
      </c>
      <c r="M87" s="62">
        <f t="shared" si="55"/>
        <v>0</v>
      </c>
      <c r="N87" s="100"/>
      <c r="O87" s="89">
        <f>SUBTOTAL(9,P87:Y87)</f>
        <v>223</v>
      </c>
      <c r="P87" s="89">
        <v>0</v>
      </c>
      <c r="Q87" s="89">
        <v>5</v>
      </c>
      <c r="R87" s="89">
        <v>0</v>
      </c>
      <c r="S87" s="89">
        <v>0</v>
      </c>
      <c r="T87" s="89">
        <v>0</v>
      </c>
      <c r="U87" s="89">
        <v>8</v>
      </c>
      <c r="V87" s="89">
        <v>0</v>
      </c>
      <c r="W87" s="89">
        <v>210</v>
      </c>
      <c r="X87" s="89">
        <v>0</v>
      </c>
      <c r="Y87" s="89">
        <v>0</v>
      </c>
      <c r="AA87" s="89">
        <f>SUBTOTAL(9,AB87:AK87)</f>
        <v>294</v>
      </c>
      <c r="AB87" s="89">
        <v>0</v>
      </c>
      <c r="AC87" s="89">
        <v>14</v>
      </c>
      <c r="AD87" s="89">
        <v>0</v>
      </c>
      <c r="AE87" s="89">
        <v>4</v>
      </c>
      <c r="AF87" s="89">
        <v>0</v>
      </c>
      <c r="AG87" s="89">
        <v>0</v>
      </c>
      <c r="AH87" s="89">
        <v>0</v>
      </c>
      <c r="AI87" s="89">
        <v>276</v>
      </c>
      <c r="AJ87" s="89">
        <v>0</v>
      </c>
      <c r="AK87" s="89">
        <v>0</v>
      </c>
    </row>
    <row r="88" spans="1:37" x14ac:dyDescent="0.3">
      <c r="A88" s="4" t="s">
        <v>63</v>
      </c>
      <c r="B88" s="26">
        <v>4</v>
      </c>
      <c r="C88" s="62">
        <f t="shared" si="46"/>
        <v>1.1100000000000001</v>
      </c>
      <c r="D88" s="62">
        <f t="shared" si="47"/>
        <v>0</v>
      </c>
      <c r="E88" s="62">
        <f t="shared" si="48"/>
        <v>0.35</v>
      </c>
      <c r="F88" s="62">
        <f t="shared" si="49"/>
        <v>0</v>
      </c>
      <c r="G88" s="62">
        <f t="shared" si="50"/>
        <v>0</v>
      </c>
      <c r="H88" s="62">
        <f t="shared" si="51"/>
        <v>8.23</v>
      </c>
      <c r="I88" s="62">
        <f t="shared" si="58"/>
        <v>0.39</v>
      </c>
      <c r="J88" s="62">
        <f t="shared" si="52"/>
        <v>0</v>
      </c>
      <c r="K88" s="62">
        <f t="shared" si="53"/>
        <v>0.5</v>
      </c>
      <c r="L88" s="62">
        <f t="shared" si="54"/>
        <v>0</v>
      </c>
      <c r="M88" s="62">
        <f t="shared" si="55"/>
        <v>0</v>
      </c>
      <c r="N88" s="100"/>
      <c r="O88" s="89">
        <v>227</v>
      </c>
      <c r="P88" s="89">
        <v>0</v>
      </c>
      <c r="Q88" s="89">
        <v>13</v>
      </c>
      <c r="R88" s="89">
        <v>0</v>
      </c>
      <c r="S88" s="89">
        <v>0</v>
      </c>
      <c r="T88" s="89">
        <v>194</v>
      </c>
      <c r="U88" s="89">
        <v>4</v>
      </c>
      <c r="V88" s="89">
        <v>0</v>
      </c>
      <c r="W88" s="89">
        <v>16</v>
      </c>
      <c r="X88" s="89">
        <v>0</v>
      </c>
      <c r="Y88" s="89">
        <v>0</v>
      </c>
      <c r="AA88" s="89">
        <v>230</v>
      </c>
      <c r="AB88" s="89">
        <v>0</v>
      </c>
      <c r="AC88" s="89">
        <v>13</v>
      </c>
      <c r="AD88" s="89">
        <v>0</v>
      </c>
      <c r="AE88" s="89">
        <v>0</v>
      </c>
      <c r="AF88" s="89">
        <v>191</v>
      </c>
      <c r="AG88" s="89">
        <v>14</v>
      </c>
      <c r="AH88" s="89">
        <v>0</v>
      </c>
      <c r="AI88" s="89">
        <v>12</v>
      </c>
      <c r="AJ88" s="89">
        <v>0</v>
      </c>
      <c r="AK88" s="89">
        <v>0</v>
      </c>
    </row>
    <row r="89" spans="1:37" x14ac:dyDescent="0.3">
      <c r="A89" s="47" t="s">
        <v>137</v>
      </c>
      <c r="B89" s="26">
        <v>1</v>
      </c>
      <c r="C89" s="62">
        <f t="shared" ref="C89" si="63">ROUND(((O89+AA89)/(C$2)*100),2)</f>
        <v>1.89</v>
      </c>
      <c r="D89" s="62">
        <f t="shared" ref="D89" si="64">ROUND(((P89+AB89)/(D$2)*100),2)</f>
        <v>56.59</v>
      </c>
      <c r="E89" s="62">
        <f t="shared" ref="E89" si="65">ROUND(((Q89+AC89)/(E$2)*100),2)</f>
        <v>1.32</v>
      </c>
      <c r="F89" s="62">
        <f t="shared" ref="F89" si="66">ROUND(((R89+AD89)/(F$2)*100),2)</f>
        <v>0</v>
      </c>
      <c r="G89" s="62">
        <f t="shared" ref="G89" si="67">ROUND(((S89+AE89)/(G$2)*100),2)</f>
        <v>0</v>
      </c>
      <c r="H89" s="62">
        <f t="shared" ref="H89" si="68">ROUND(((T89+AF89)/(H$2)*100),2)</f>
        <v>0</v>
      </c>
      <c r="I89" s="62">
        <f t="shared" ref="I89" si="69">ROUND(((U89+AG89)/(I$2)*100),2)</f>
        <v>0.17</v>
      </c>
      <c r="J89" s="62">
        <f t="shared" ref="J89" si="70">ROUND(((V89+AH89)/(J$2)*100),2)</f>
        <v>0</v>
      </c>
      <c r="K89" s="62">
        <f t="shared" ref="K89" si="71">ROUND(((W89+AI89)/(K$2)*100),2)</f>
        <v>0</v>
      </c>
      <c r="L89" s="62">
        <f t="shared" ref="L89" si="72">ROUND(((X89+AJ89)/(L$2)*100),2)</f>
        <v>0</v>
      </c>
      <c r="M89" s="62">
        <f t="shared" ref="M89" si="73">ROUND(((Y89+AK89)/(M$2)*100),2)</f>
        <v>0</v>
      </c>
      <c r="N89" s="100"/>
      <c r="O89" s="89">
        <v>373</v>
      </c>
      <c r="P89" s="89">
        <v>317</v>
      </c>
      <c r="Q89" s="89">
        <v>52</v>
      </c>
      <c r="R89" s="89">
        <v>0</v>
      </c>
      <c r="S89" s="89">
        <v>0</v>
      </c>
      <c r="T89" s="89">
        <v>0</v>
      </c>
      <c r="U89" s="89">
        <v>4</v>
      </c>
      <c r="V89" s="89">
        <v>0</v>
      </c>
      <c r="W89" s="89">
        <v>0</v>
      </c>
      <c r="X89" s="89">
        <v>0</v>
      </c>
      <c r="Y89" s="89">
        <v>0</v>
      </c>
      <c r="AA89" s="89">
        <v>402</v>
      </c>
      <c r="AB89" s="89">
        <v>353</v>
      </c>
      <c r="AC89" s="89">
        <v>45</v>
      </c>
      <c r="AD89" s="89">
        <v>0</v>
      </c>
      <c r="AE89" s="89">
        <v>0</v>
      </c>
      <c r="AF89" s="89">
        <v>0</v>
      </c>
      <c r="AG89" s="89">
        <v>4</v>
      </c>
      <c r="AH89" s="89">
        <v>0</v>
      </c>
      <c r="AI89" s="89">
        <v>0</v>
      </c>
      <c r="AJ89" s="89">
        <v>0</v>
      </c>
      <c r="AK89" s="89">
        <v>0</v>
      </c>
    </row>
    <row r="90" spans="1:37" x14ac:dyDescent="0.3">
      <c r="A90" s="93"/>
      <c r="B90" s="94"/>
      <c r="C90" s="113">
        <f>SUM(C91:C92)</f>
        <v>21.72</v>
      </c>
      <c r="D90" s="113">
        <f t="shared" ref="D90:M90" si="74">SUM(D91:D92)</f>
        <v>0</v>
      </c>
      <c r="E90" s="113">
        <f t="shared" si="74"/>
        <v>0</v>
      </c>
      <c r="F90" s="113">
        <f t="shared" si="74"/>
        <v>0</v>
      </c>
      <c r="G90" s="113">
        <f t="shared" si="74"/>
        <v>0</v>
      </c>
      <c r="H90" s="113">
        <f t="shared" si="74"/>
        <v>0</v>
      </c>
      <c r="I90" s="113">
        <f t="shared" si="74"/>
        <v>0</v>
      </c>
      <c r="J90" s="113">
        <f t="shared" si="74"/>
        <v>0</v>
      </c>
      <c r="K90" s="113">
        <f t="shared" si="74"/>
        <v>0</v>
      </c>
      <c r="L90" s="113">
        <f t="shared" si="74"/>
        <v>100</v>
      </c>
      <c r="M90" s="113">
        <f t="shared" si="74"/>
        <v>0</v>
      </c>
      <c r="N90" s="99"/>
      <c r="O90" s="103">
        <f>SUM(O91:O92)</f>
        <v>4300</v>
      </c>
      <c r="P90" s="103">
        <f t="shared" ref="P90:Y90" si="75">SUM(P91:P92)</f>
        <v>0</v>
      </c>
      <c r="Q90" s="103">
        <f t="shared" si="75"/>
        <v>0</v>
      </c>
      <c r="R90" s="103">
        <f t="shared" si="75"/>
        <v>0</v>
      </c>
      <c r="S90" s="103">
        <f t="shared" si="75"/>
        <v>0</v>
      </c>
      <c r="T90" s="103">
        <f t="shared" si="75"/>
        <v>0</v>
      </c>
      <c r="U90" s="103">
        <f t="shared" si="75"/>
        <v>0</v>
      </c>
      <c r="V90" s="103">
        <f t="shared" si="75"/>
        <v>0</v>
      </c>
      <c r="W90" s="103">
        <f t="shared" si="75"/>
        <v>0</v>
      </c>
      <c r="X90" s="103">
        <f t="shared" si="75"/>
        <v>4300</v>
      </c>
      <c r="Y90" s="103">
        <f t="shared" si="75"/>
        <v>0</v>
      </c>
      <c r="AA90" s="103">
        <f>SUM(AA91:AA92)</f>
        <v>4614</v>
      </c>
      <c r="AB90" s="103">
        <f t="shared" ref="AB90" si="76">SUM(AB91:AB92)</f>
        <v>0</v>
      </c>
      <c r="AC90" s="103">
        <f t="shared" ref="AC90" si="77">SUM(AC91:AC92)</f>
        <v>0</v>
      </c>
      <c r="AD90" s="103">
        <f t="shared" ref="AD90" si="78">SUM(AD91:AD92)</f>
        <v>0</v>
      </c>
      <c r="AE90" s="103">
        <f t="shared" ref="AE90" si="79">SUM(AE91:AE92)</f>
        <v>0</v>
      </c>
      <c r="AF90" s="103">
        <f t="shared" ref="AF90" si="80">SUM(AF91:AF92)</f>
        <v>0</v>
      </c>
      <c r="AG90" s="103">
        <f t="shared" ref="AG90" si="81">SUM(AG91:AG92)</f>
        <v>0</v>
      </c>
      <c r="AH90" s="103">
        <f t="shared" ref="AH90" si="82">SUM(AH91:AH92)</f>
        <v>0</v>
      </c>
      <c r="AI90" s="103">
        <f t="shared" ref="AI90" si="83">SUM(AI91:AI92)</f>
        <v>0</v>
      </c>
      <c r="AJ90" s="103">
        <f t="shared" ref="AJ90" si="84">SUM(AJ91:AJ92)</f>
        <v>4614</v>
      </c>
      <c r="AK90" s="103">
        <f t="shared" ref="AK90" si="85">SUM(AK91:AK92)</f>
        <v>0</v>
      </c>
    </row>
    <row r="91" spans="1:37" x14ac:dyDescent="0.3">
      <c r="A91" s="89" t="s">
        <v>131</v>
      </c>
      <c r="B91" s="95">
        <v>10</v>
      </c>
      <c r="C91" s="64">
        <f t="shared" ref="C91:C92" si="86">ROUND(((O91+AA91)/(C$2)*100),2)</f>
        <v>0.49</v>
      </c>
      <c r="D91" s="64">
        <f t="shared" ref="D91:D92" si="87">ROUND(((P91+AB91)/(D$2)*100),2)</f>
        <v>0</v>
      </c>
      <c r="E91" s="64">
        <f t="shared" ref="E91:E92" si="88">ROUND(((Q91+AC91)/(E$2)*100),2)</f>
        <v>0</v>
      </c>
      <c r="F91" s="64">
        <f t="shared" ref="F91:F92" si="89">ROUND(((R91+AD91)/(F$2)*100),2)</f>
        <v>0</v>
      </c>
      <c r="G91" s="64">
        <f t="shared" ref="G91:G92" si="90">ROUND(((S91+AE91)/(G$2)*100),2)</f>
        <v>0</v>
      </c>
      <c r="H91" s="64">
        <f t="shared" ref="H91:H92" si="91">ROUND(((T91+AF91)/(H$2)*100),2)</f>
        <v>0</v>
      </c>
      <c r="I91" s="64">
        <f t="shared" ref="I91:I92" si="92">ROUND(((U91+AG91)/(I$2)*100),2)</f>
        <v>0</v>
      </c>
      <c r="J91" s="64">
        <f t="shared" ref="J91:J92" si="93">ROUND(((V91+AH91)/(J$2)*100),2)</f>
        <v>0</v>
      </c>
      <c r="K91" s="64">
        <f t="shared" ref="K91:K92" si="94">ROUND(((W91+AI91)/(K$2)*100),2)</f>
        <v>0</v>
      </c>
      <c r="L91" s="64">
        <f t="shared" ref="L91:L92" si="95">ROUND(((X91+AJ91)/(L$2)*100),2)</f>
        <v>2.27</v>
      </c>
      <c r="M91" s="64">
        <f t="shared" ref="M91:M92" si="96">ROUND(((Y91+AK91)/(M$2)*100),2)</f>
        <v>0</v>
      </c>
      <c r="N91" s="98"/>
      <c r="O91" s="89">
        <v>105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105</v>
      </c>
      <c r="Y91" s="89">
        <v>0</v>
      </c>
      <c r="AA91" s="89">
        <v>97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97</v>
      </c>
      <c r="AK91" s="89">
        <v>0</v>
      </c>
    </row>
    <row r="92" spans="1:37" x14ac:dyDescent="0.3">
      <c r="A92" s="90" t="s">
        <v>64</v>
      </c>
      <c r="B92" s="96">
        <v>10</v>
      </c>
      <c r="C92" s="63">
        <f t="shared" si="86"/>
        <v>21.23</v>
      </c>
      <c r="D92" s="63">
        <f t="shared" si="87"/>
        <v>0</v>
      </c>
      <c r="E92" s="63">
        <f t="shared" si="88"/>
        <v>0</v>
      </c>
      <c r="F92" s="63">
        <f t="shared" si="89"/>
        <v>0</v>
      </c>
      <c r="G92" s="63">
        <f t="shared" si="90"/>
        <v>0</v>
      </c>
      <c r="H92" s="63">
        <f t="shared" si="91"/>
        <v>0</v>
      </c>
      <c r="I92" s="63">
        <f t="shared" si="92"/>
        <v>0</v>
      </c>
      <c r="J92" s="63">
        <f t="shared" si="93"/>
        <v>0</v>
      </c>
      <c r="K92" s="63">
        <f t="shared" si="94"/>
        <v>0</v>
      </c>
      <c r="L92" s="63">
        <f t="shared" si="95"/>
        <v>97.73</v>
      </c>
      <c r="M92" s="63">
        <f t="shared" si="96"/>
        <v>0</v>
      </c>
      <c r="N92" s="98"/>
      <c r="O92" s="90">
        <v>4195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4195</v>
      </c>
      <c r="Y92" s="90">
        <v>0</v>
      </c>
      <c r="AA92" s="90">
        <v>4517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4517</v>
      </c>
      <c r="AK92" s="90">
        <v>0</v>
      </c>
    </row>
    <row r="94" spans="1:37" x14ac:dyDescent="0.3">
      <c r="C94" s="65">
        <f t="shared" ref="C94:M94" si="97">SUM(C3,C9,C24,C90,)</f>
        <v>100</v>
      </c>
      <c r="D94" s="65">
        <f t="shared" si="97"/>
        <v>100</v>
      </c>
      <c r="E94" s="65">
        <f t="shared" si="97"/>
        <v>100</v>
      </c>
      <c r="F94" s="65">
        <f t="shared" si="97"/>
        <v>100</v>
      </c>
      <c r="G94" s="65">
        <f t="shared" si="97"/>
        <v>100.00000000000001</v>
      </c>
      <c r="H94" s="65">
        <f t="shared" si="97"/>
        <v>100</v>
      </c>
      <c r="I94" s="65">
        <f t="shared" si="97"/>
        <v>100.00000000000003</v>
      </c>
      <c r="J94" s="65">
        <f t="shared" si="97"/>
        <v>100</v>
      </c>
      <c r="K94" s="65">
        <f t="shared" si="97"/>
        <v>100.00000000000001</v>
      </c>
      <c r="L94" s="65">
        <f t="shared" si="97"/>
        <v>100</v>
      </c>
      <c r="M94" s="65">
        <f t="shared" si="97"/>
        <v>99.999999999999972</v>
      </c>
      <c r="N94" s="65"/>
      <c r="O94" s="65">
        <f t="shared" ref="O94:AK94" si="98">SUM(O3,O9,O24,O90,)</f>
        <v>20036</v>
      </c>
      <c r="P94" s="65">
        <f t="shared" si="98"/>
        <v>581</v>
      </c>
      <c r="Q94" s="65">
        <f t="shared" si="98"/>
        <v>3502</v>
      </c>
      <c r="R94" s="65">
        <f t="shared" si="98"/>
        <v>164</v>
      </c>
      <c r="S94" s="65">
        <f t="shared" si="98"/>
        <v>3098</v>
      </c>
      <c r="T94" s="65">
        <f t="shared" si="98"/>
        <v>2312</v>
      </c>
      <c r="U94" s="65">
        <f t="shared" si="98"/>
        <v>2628</v>
      </c>
      <c r="V94" s="65">
        <f t="shared" si="98"/>
        <v>159</v>
      </c>
      <c r="W94" s="65">
        <f t="shared" si="98"/>
        <v>2613</v>
      </c>
      <c r="X94" s="65">
        <f t="shared" si="98"/>
        <v>4300</v>
      </c>
      <c r="Y94" s="65">
        <f t="shared" si="98"/>
        <v>679</v>
      </c>
      <c r="Z94" s="65"/>
      <c r="AA94" s="65">
        <f t="shared" si="98"/>
        <v>20999</v>
      </c>
      <c r="AB94" s="65">
        <f t="shared" si="98"/>
        <v>603</v>
      </c>
      <c r="AC94" s="65">
        <f t="shared" si="98"/>
        <v>3862</v>
      </c>
      <c r="AD94" s="65">
        <f t="shared" si="98"/>
        <v>247</v>
      </c>
      <c r="AE94" s="65">
        <f t="shared" si="98"/>
        <v>3195</v>
      </c>
      <c r="AF94" s="65">
        <f t="shared" si="98"/>
        <v>2364</v>
      </c>
      <c r="AG94" s="65">
        <f t="shared" si="98"/>
        <v>2022</v>
      </c>
      <c r="AH94" s="65">
        <f t="shared" si="98"/>
        <v>218</v>
      </c>
      <c r="AI94" s="65">
        <f t="shared" si="98"/>
        <v>2998</v>
      </c>
      <c r="AJ94" s="65">
        <f t="shared" si="98"/>
        <v>4614</v>
      </c>
      <c r="AK94" s="65">
        <f t="shared" si="98"/>
        <v>876</v>
      </c>
    </row>
    <row r="95" spans="1:37" x14ac:dyDescent="0.3">
      <c r="C95" s="65">
        <f t="shared" ref="C95:M95" si="99">SUM(C4:C8,C10:C23,C25:C89,C91:C92)</f>
        <v>100</v>
      </c>
      <c r="D95" s="65">
        <f t="shared" si="99"/>
        <v>100</v>
      </c>
      <c r="E95" s="65">
        <f t="shared" si="99"/>
        <v>99.999999999999986</v>
      </c>
      <c r="F95" s="65">
        <f t="shared" si="99"/>
        <v>100</v>
      </c>
      <c r="G95" s="65">
        <f t="shared" si="99"/>
        <v>100.00000000000001</v>
      </c>
      <c r="H95" s="65">
        <f t="shared" si="99"/>
        <v>100.00000000000001</v>
      </c>
      <c r="I95" s="65">
        <f t="shared" si="99"/>
        <v>100.00000000000003</v>
      </c>
      <c r="J95" s="65">
        <f t="shared" si="99"/>
        <v>100</v>
      </c>
      <c r="K95" s="65">
        <f t="shared" si="99"/>
        <v>100.00000000000001</v>
      </c>
      <c r="L95" s="65">
        <f t="shared" si="99"/>
        <v>100</v>
      </c>
      <c r="M95" s="65">
        <f t="shared" si="99"/>
        <v>99.999999999999972</v>
      </c>
      <c r="N95" s="65"/>
      <c r="O95" s="65">
        <f t="shared" ref="O95:AK95" si="100">SUM(O4:O8,O10:O23,O25:O89,O91:O92)</f>
        <v>20036</v>
      </c>
      <c r="P95" s="65">
        <f t="shared" si="100"/>
        <v>581</v>
      </c>
      <c r="Q95" s="65">
        <f t="shared" si="100"/>
        <v>3502</v>
      </c>
      <c r="R95" s="65">
        <f t="shared" si="100"/>
        <v>164</v>
      </c>
      <c r="S95" s="65">
        <f t="shared" si="100"/>
        <v>3098</v>
      </c>
      <c r="T95" s="65">
        <f t="shared" si="100"/>
        <v>2312</v>
      </c>
      <c r="U95" s="65">
        <f t="shared" si="100"/>
        <v>2628</v>
      </c>
      <c r="V95" s="65">
        <f t="shared" si="100"/>
        <v>159</v>
      </c>
      <c r="W95" s="65">
        <f t="shared" si="100"/>
        <v>2613</v>
      </c>
      <c r="X95" s="65">
        <f t="shared" si="100"/>
        <v>4300</v>
      </c>
      <c r="Y95" s="65">
        <f t="shared" si="100"/>
        <v>679</v>
      </c>
      <c r="Z95" s="65"/>
      <c r="AA95" s="65">
        <f t="shared" si="100"/>
        <v>20999</v>
      </c>
      <c r="AB95" s="65">
        <f t="shared" si="100"/>
        <v>603</v>
      </c>
      <c r="AC95" s="65">
        <f t="shared" si="100"/>
        <v>3862</v>
      </c>
      <c r="AD95" s="65">
        <f t="shared" si="100"/>
        <v>247</v>
      </c>
      <c r="AE95" s="65">
        <f t="shared" si="100"/>
        <v>3195</v>
      </c>
      <c r="AF95" s="65">
        <f t="shared" si="100"/>
        <v>2364</v>
      </c>
      <c r="AG95" s="65">
        <f t="shared" si="100"/>
        <v>2022</v>
      </c>
      <c r="AH95" s="65">
        <f t="shared" si="100"/>
        <v>218</v>
      </c>
      <c r="AI95" s="65">
        <f t="shared" si="100"/>
        <v>2998</v>
      </c>
      <c r="AJ95" s="65">
        <f t="shared" si="100"/>
        <v>4614</v>
      </c>
      <c r="AK95" s="65">
        <f t="shared" si="100"/>
        <v>876</v>
      </c>
    </row>
  </sheetData>
  <autoFilter ref="A2:AK9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workbookViewId="0">
      <pane ySplit="1575" activePane="bottomLeft"/>
      <selection activeCell="AD2" sqref="AD2:AN2"/>
      <selection pane="bottomLeft" activeCell="C24" sqref="C24"/>
    </sheetView>
  </sheetViews>
  <sheetFormatPr baseColWidth="10" defaultRowHeight="16.5" x14ac:dyDescent="0.3"/>
  <cols>
    <col min="1" max="1" width="43.25" style="1" customWidth="1"/>
    <col min="2" max="13" width="10.875" style="18" customWidth="1"/>
    <col min="14" max="14" width="1.875" customWidth="1"/>
    <col min="26" max="26" width="1.875" customWidth="1"/>
  </cols>
  <sheetData>
    <row r="1" spans="1:38" s="30" customFormat="1" ht="63.75" x14ac:dyDescent="0.25">
      <c r="A1" s="29" t="s">
        <v>6</v>
      </c>
      <c r="B1" s="66" t="s">
        <v>75</v>
      </c>
      <c r="C1" s="40" t="s">
        <v>168</v>
      </c>
      <c r="D1" s="40" t="s">
        <v>103</v>
      </c>
      <c r="E1" s="40" t="s">
        <v>104</v>
      </c>
      <c r="F1" s="40" t="s">
        <v>105</v>
      </c>
      <c r="G1" s="40" t="s">
        <v>106</v>
      </c>
      <c r="H1" s="40" t="s">
        <v>107</v>
      </c>
      <c r="I1" s="40" t="s">
        <v>108</v>
      </c>
      <c r="J1" s="40" t="s">
        <v>109</v>
      </c>
      <c r="K1" s="40" t="s">
        <v>110</v>
      </c>
      <c r="L1" s="40" t="s">
        <v>111</v>
      </c>
      <c r="M1" s="39" t="s">
        <v>112</v>
      </c>
      <c r="O1" s="57" t="s">
        <v>149</v>
      </c>
      <c r="P1" s="36" t="s">
        <v>103</v>
      </c>
      <c r="Q1" s="36" t="s">
        <v>104</v>
      </c>
      <c r="R1" s="36" t="s">
        <v>105</v>
      </c>
      <c r="S1" s="36" t="s">
        <v>106</v>
      </c>
      <c r="T1" s="36" t="s">
        <v>107</v>
      </c>
      <c r="U1" s="36" t="s">
        <v>108</v>
      </c>
      <c r="V1" s="36" t="s">
        <v>109</v>
      </c>
      <c r="W1" s="36" t="s">
        <v>110</v>
      </c>
      <c r="X1" s="36" t="s">
        <v>111</v>
      </c>
      <c r="Y1" s="38" t="s">
        <v>112</v>
      </c>
      <c r="AA1" s="40" t="s">
        <v>148</v>
      </c>
      <c r="AB1" s="40" t="s">
        <v>103</v>
      </c>
      <c r="AC1" s="40" t="s">
        <v>104</v>
      </c>
      <c r="AD1" s="40" t="s">
        <v>105</v>
      </c>
      <c r="AE1" s="40" t="s">
        <v>106</v>
      </c>
      <c r="AF1" s="40" t="s">
        <v>107</v>
      </c>
      <c r="AG1" s="40" t="s">
        <v>108</v>
      </c>
      <c r="AH1" s="40" t="s">
        <v>109</v>
      </c>
      <c r="AI1" s="40" t="s">
        <v>110</v>
      </c>
      <c r="AJ1" s="40" t="s">
        <v>111</v>
      </c>
      <c r="AK1" s="39" t="s">
        <v>112</v>
      </c>
      <c r="AL1" s="41"/>
    </row>
    <row r="2" spans="1:38" s="30" customFormat="1" ht="15" x14ac:dyDescent="0.25">
      <c r="A2" s="29"/>
      <c r="B2" s="28"/>
      <c r="C2" s="60">
        <f>SUM(O2,AA2)</f>
        <v>36695</v>
      </c>
      <c r="D2" s="60">
        <f>SUM(P2,AB2)</f>
        <v>822</v>
      </c>
      <c r="E2" s="60">
        <f t="shared" ref="E2:M2" si="0">SUM(Q2,AC2)</f>
        <v>6629</v>
      </c>
      <c r="F2" s="60">
        <f t="shared" si="0"/>
        <v>139</v>
      </c>
      <c r="G2" s="60">
        <f t="shared" si="0"/>
        <v>5103</v>
      </c>
      <c r="H2" s="60">
        <f t="shared" si="0"/>
        <v>4912</v>
      </c>
      <c r="I2" s="60">
        <f t="shared" si="0"/>
        <v>4151</v>
      </c>
      <c r="J2" s="60">
        <f t="shared" si="0"/>
        <v>192</v>
      </c>
      <c r="K2" s="60">
        <f t="shared" si="0"/>
        <v>5571</v>
      </c>
      <c r="L2" s="60">
        <f t="shared" si="0"/>
        <v>7893</v>
      </c>
      <c r="M2" s="60">
        <f t="shared" si="0"/>
        <v>1283</v>
      </c>
      <c r="O2" s="59">
        <v>18618</v>
      </c>
      <c r="P2" s="59">
        <v>448</v>
      </c>
      <c r="Q2" s="59">
        <v>3197</v>
      </c>
      <c r="R2" s="59">
        <v>63</v>
      </c>
      <c r="S2" s="59">
        <v>2904</v>
      </c>
      <c r="T2" s="59">
        <v>2671</v>
      </c>
      <c r="U2" s="59">
        <v>2143</v>
      </c>
      <c r="V2" s="59">
        <v>64</v>
      </c>
      <c r="W2" s="59">
        <v>2756</v>
      </c>
      <c r="X2" s="59">
        <v>3720</v>
      </c>
      <c r="Y2" s="59">
        <v>652</v>
      </c>
      <c r="AA2" s="59">
        <f t="shared" ref="AA2:AK2" si="1">SUM(AA3,AA8,AA22,AA24,AA90)</f>
        <v>18077</v>
      </c>
      <c r="AB2" s="59">
        <f t="shared" si="1"/>
        <v>374</v>
      </c>
      <c r="AC2" s="59">
        <f t="shared" si="1"/>
        <v>3432</v>
      </c>
      <c r="AD2" s="59">
        <f t="shared" si="1"/>
        <v>76</v>
      </c>
      <c r="AE2" s="59">
        <f t="shared" si="1"/>
        <v>2199</v>
      </c>
      <c r="AF2" s="59">
        <f t="shared" si="1"/>
        <v>2241</v>
      </c>
      <c r="AG2" s="59">
        <f t="shared" si="1"/>
        <v>2008</v>
      </c>
      <c r="AH2" s="59">
        <f t="shared" si="1"/>
        <v>128</v>
      </c>
      <c r="AI2" s="59">
        <f t="shared" si="1"/>
        <v>2815</v>
      </c>
      <c r="AJ2" s="59">
        <f t="shared" si="1"/>
        <v>4173</v>
      </c>
      <c r="AK2" s="59">
        <f t="shared" si="1"/>
        <v>631</v>
      </c>
    </row>
    <row r="3" spans="1:38" ht="15" x14ac:dyDescent="0.25">
      <c r="A3" s="29" t="s">
        <v>6</v>
      </c>
      <c r="B3" s="28"/>
      <c r="C3" s="61">
        <f t="shared" ref="C3:M3" si="2">SUM(C4:C7)</f>
        <v>0.14988418040604987</v>
      </c>
      <c r="D3" s="61">
        <f t="shared" si="2"/>
        <v>0</v>
      </c>
      <c r="E3" s="61">
        <f t="shared" si="2"/>
        <v>0.31678986272439286</v>
      </c>
      <c r="F3" s="61">
        <f t="shared" si="2"/>
        <v>0</v>
      </c>
      <c r="G3" s="61">
        <f t="shared" si="2"/>
        <v>0</v>
      </c>
      <c r="H3" s="61">
        <f t="shared" si="2"/>
        <v>0</v>
      </c>
      <c r="I3" s="61">
        <f t="shared" si="2"/>
        <v>9.6362322331968203E-2</v>
      </c>
      <c r="J3" s="61">
        <f t="shared" si="2"/>
        <v>0</v>
      </c>
      <c r="K3" s="61">
        <f t="shared" si="2"/>
        <v>0.53850296176628965</v>
      </c>
      <c r="L3" s="61">
        <f t="shared" si="2"/>
        <v>0</v>
      </c>
      <c r="M3" s="61">
        <f t="shared" si="2"/>
        <v>0</v>
      </c>
      <c r="O3" s="59">
        <v>16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4</v>
      </c>
      <c r="V3" s="59">
        <v>0</v>
      </c>
      <c r="W3" s="59">
        <v>12</v>
      </c>
      <c r="X3" s="59">
        <v>0</v>
      </c>
      <c r="Y3" s="59">
        <v>0</v>
      </c>
      <c r="AA3" s="59">
        <f t="shared" ref="AA3:AK3" si="3">SUM(AA4:AA7)</f>
        <v>39</v>
      </c>
      <c r="AB3" s="59">
        <f t="shared" si="3"/>
        <v>0</v>
      </c>
      <c r="AC3" s="59">
        <f t="shared" si="3"/>
        <v>21</v>
      </c>
      <c r="AD3" s="59">
        <f t="shared" si="3"/>
        <v>0</v>
      </c>
      <c r="AE3" s="59">
        <f t="shared" si="3"/>
        <v>0</v>
      </c>
      <c r="AF3" s="59">
        <f t="shared" si="3"/>
        <v>0</v>
      </c>
      <c r="AG3" s="59">
        <f t="shared" si="3"/>
        <v>0</v>
      </c>
      <c r="AH3" s="59">
        <f t="shared" si="3"/>
        <v>0</v>
      </c>
      <c r="AI3" s="59">
        <f t="shared" si="3"/>
        <v>18</v>
      </c>
      <c r="AJ3" s="59">
        <f t="shared" si="3"/>
        <v>0</v>
      </c>
      <c r="AK3" s="59">
        <f t="shared" si="3"/>
        <v>0</v>
      </c>
    </row>
    <row r="4" spans="1:38" ht="15" x14ac:dyDescent="0.25">
      <c r="A4" s="6" t="s">
        <v>171</v>
      </c>
      <c r="B4" s="26">
        <v>5</v>
      </c>
      <c r="C4" s="62">
        <f>((O4+AA4)/(C$2)*100)</f>
        <v>1.0900667665894537E-2</v>
      </c>
      <c r="D4" s="62">
        <f t="shared" ref="C4:M7" si="4">((P4+AB4)/(D$2)*100)</f>
        <v>0</v>
      </c>
      <c r="E4" s="62">
        <f t="shared" si="4"/>
        <v>0</v>
      </c>
      <c r="F4" s="62">
        <f t="shared" si="4"/>
        <v>0</v>
      </c>
      <c r="G4" s="62">
        <f t="shared" si="4"/>
        <v>0</v>
      </c>
      <c r="H4" s="62">
        <f t="shared" si="4"/>
        <v>0</v>
      </c>
      <c r="I4" s="62">
        <f t="shared" si="4"/>
        <v>9.6362322331968203E-2</v>
      </c>
      <c r="J4" s="62">
        <f t="shared" si="4"/>
        <v>0</v>
      </c>
      <c r="K4" s="62">
        <f t="shared" si="4"/>
        <v>0</v>
      </c>
      <c r="L4" s="62">
        <f t="shared" si="4"/>
        <v>0</v>
      </c>
      <c r="M4" s="62">
        <f t="shared" si="4"/>
        <v>0</v>
      </c>
      <c r="O4" s="48">
        <v>4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4</v>
      </c>
      <c r="V4" s="48">
        <v>0</v>
      </c>
      <c r="W4" s="48">
        <v>0</v>
      </c>
      <c r="X4" s="48">
        <v>0</v>
      </c>
      <c r="Y4" s="48">
        <v>0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8" ht="15" x14ac:dyDescent="0.25">
      <c r="A5" s="4" t="s">
        <v>172</v>
      </c>
      <c r="B5" s="26">
        <v>2</v>
      </c>
      <c r="C5" s="62">
        <f t="shared" si="4"/>
        <v>5.7228505245946318E-2</v>
      </c>
      <c r="D5" s="62">
        <f t="shared" si="4"/>
        <v>0</v>
      </c>
      <c r="E5" s="62">
        <f t="shared" si="4"/>
        <v>0.31678986272439286</v>
      </c>
      <c r="F5" s="62">
        <f t="shared" si="4"/>
        <v>0</v>
      </c>
      <c r="G5" s="62">
        <f t="shared" si="4"/>
        <v>0</v>
      </c>
      <c r="H5" s="62">
        <f t="shared" si="4"/>
        <v>0</v>
      </c>
      <c r="I5" s="62">
        <f t="shared" si="4"/>
        <v>0</v>
      </c>
      <c r="J5" s="62">
        <f t="shared" si="4"/>
        <v>0</v>
      </c>
      <c r="K5" s="62">
        <f t="shared" si="4"/>
        <v>0</v>
      </c>
      <c r="L5" s="62">
        <f t="shared" si="4"/>
        <v>0</v>
      </c>
      <c r="M5" s="62">
        <f t="shared" si="4"/>
        <v>0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AA5" s="44">
        <v>21</v>
      </c>
      <c r="AB5" s="44">
        <v>0</v>
      </c>
      <c r="AC5" s="44">
        <v>21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4">
        <v>0</v>
      </c>
      <c r="AK5" s="44">
        <v>0</v>
      </c>
    </row>
    <row r="6" spans="1:38" ht="15" x14ac:dyDescent="0.25">
      <c r="A6" s="4" t="s">
        <v>79</v>
      </c>
      <c r="B6" s="26">
        <v>6</v>
      </c>
      <c r="C6" s="62">
        <f t="shared" si="4"/>
        <v>7.0854339828314475E-2</v>
      </c>
      <c r="D6" s="62">
        <f t="shared" si="4"/>
        <v>0</v>
      </c>
      <c r="E6" s="62">
        <f t="shared" si="4"/>
        <v>0</v>
      </c>
      <c r="F6" s="62">
        <f t="shared" si="4"/>
        <v>0</v>
      </c>
      <c r="G6" s="62">
        <f t="shared" si="4"/>
        <v>0</v>
      </c>
      <c r="H6" s="62">
        <f t="shared" si="4"/>
        <v>0</v>
      </c>
      <c r="I6" s="62">
        <f t="shared" si="4"/>
        <v>0</v>
      </c>
      <c r="J6" s="62">
        <f t="shared" si="4"/>
        <v>0</v>
      </c>
      <c r="K6" s="62">
        <f t="shared" si="4"/>
        <v>0.46670256686411771</v>
      </c>
      <c r="L6" s="62">
        <f t="shared" si="4"/>
        <v>0</v>
      </c>
      <c r="M6" s="62">
        <f t="shared" si="4"/>
        <v>0</v>
      </c>
      <c r="O6" s="48">
        <v>8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8</v>
      </c>
      <c r="X6" s="48">
        <v>0</v>
      </c>
      <c r="Y6" s="48">
        <v>0</v>
      </c>
      <c r="AA6" s="44">
        <v>18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18</v>
      </c>
      <c r="AJ6" s="44">
        <v>0</v>
      </c>
      <c r="AK6" s="44">
        <v>0</v>
      </c>
    </row>
    <row r="7" spans="1:38" s="30" customFormat="1" ht="15" x14ac:dyDescent="0.25">
      <c r="A7" s="4" t="s">
        <v>7</v>
      </c>
      <c r="B7" s="26">
        <v>6</v>
      </c>
      <c r="C7" s="62">
        <f t="shared" si="4"/>
        <v>1.0900667665894537E-2</v>
      </c>
      <c r="D7" s="62">
        <f t="shared" si="4"/>
        <v>0</v>
      </c>
      <c r="E7" s="62">
        <f t="shared" si="4"/>
        <v>0</v>
      </c>
      <c r="F7" s="62">
        <f t="shared" si="4"/>
        <v>0</v>
      </c>
      <c r="G7" s="62">
        <f t="shared" si="4"/>
        <v>0</v>
      </c>
      <c r="H7" s="62">
        <f t="shared" si="4"/>
        <v>0</v>
      </c>
      <c r="I7" s="62">
        <f t="shared" si="4"/>
        <v>0</v>
      </c>
      <c r="J7" s="62">
        <f t="shared" si="4"/>
        <v>0</v>
      </c>
      <c r="K7" s="62">
        <f t="shared" si="4"/>
        <v>7.1800394902171966E-2</v>
      </c>
      <c r="L7" s="62">
        <f t="shared" si="4"/>
        <v>0</v>
      </c>
      <c r="M7" s="62">
        <f t="shared" si="4"/>
        <v>0</v>
      </c>
      <c r="O7" s="48">
        <v>4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4</v>
      </c>
      <c r="X7" s="48">
        <v>0</v>
      </c>
      <c r="Y7" s="48">
        <v>0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8" ht="15" x14ac:dyDescent="0.25">
      <c r="A8" s="29" t="s">
        <v>6</v>
      </c>
      <c r="B8" s="28"/>
      <c r="C8" s="61">
        <f t="shared" ref="C8:M8" si="5">SUM(C9:C21)</f>
        <v>0.79574873961030113</v>
      </c>
      <c r="D8" s="61">
        <f t="shared" si="5"/>
        <v>2.6763990267639901</v>
      </c>
      <c r="E8" s="61">
        <f t="shared" si="5"/>
        <v>1.6744607029717908</v>
      </c>
      <c r="F8" s="61">
        <f t="shared" si="5"/>
        <v>0</v>
      </c>
      <c r="G8" s="61">
        <f t="shared" si="5"/>
        <v>0</v>
      </c>
      <c r="H8" s="61">
        <f t="shared" si="5"/>
        <v>1.4454397394136809</v>
      </c>
      <c r="I8" s="61">
        <f t="shared" si="5"/>
        <v>0.67453625632377745</v>
      </c>
      <c r="J8" s="61">
        <f t="shared" si="5"/>
        <v>0</v>
      </c>
      <c r="K8" s="61">
        <f t="shared" si="5"/>
        <v>1.0052055286304074</v>
      </c>
      <c r="L8" s="61">
        <f t="shared" si="5"/>
        <v>0</v>
      </c>
      <c r="M8" s="61">
        <f t="shared" si="5"/>
        <v>0.31176929072486359</v>
      </c>
      <c r="O8" s="59">
        <v>148</v>
      </c>
      <c r="P8" s="59">
        <v>12</v>
      </c>
      <c r="Q8" s="59">
        <v>42</v>
      </c>
      <c r="R8" s="59">
        <v>0</v>
      </c>
      <c r="S8" s="59">
        <v>0</v>
      </c>
      <c r="T8" s="59">
        <v>29</v>
      </c>
      <c r="U8" s="59">
        <v>24</v>
      </c>
      <c r="V8" s="59">
        <v>0</v>
      </c>
      <c r="W8" s="59">
        <v>37</v>
      </c>
      <c r="X8" s="59">
        <v>0</v>
      </c>
      <c r="Y8" s="59">
        <v>4</v>
      </c>
      <c r="AA8" s="59">
        <f t="shared" ref="AA8:AK8" si="6">SUM(AA9:AA21)</f>
        <v>144</v>
      </c>
      <c r="AB8" s="59">
        <f t="shared" si="6"/>
        <v>10</v>
      </c>
      <c r="AC8" s="59">
        <f t="shared" si="6"/>
        <v>69</v>
      </c>
      <c r="AD8" s="59">
        <f t="shared" si="6"/>
        <v>0</v>
      </c>
      <c r="AE8" s="59">
        <f t="shared" si="6"/>
        <v>0</v>
      </c>
      <c r="AF8" s="59">
        <f t="shared" si="6"/>
        <v>42</v>
      </c>
      <c r="AG8" s="59">
        <f t="shared" si="6"/>
        <v>4</v>
      </c>
      <c r="AH8" s="59">
        <f t="shared" si="6"/>
        <v>0</v>
      </c>
      <c r="AI8" s="59">
        <f t="shared" si="6"/>
        <v>19</v>
      </c>
      <c r="AJ8" s="59">
        <f t="shared" si="6"/>
        <v>0</v>
      </c>
      <c r="AK8" s="59">
        <f t="shared" si="6"/>
        <v>0</v>
      </c>
    </row>
    <row r="9" spans="1:38" ht="15" x14ac:dyDescent="0.25">
      <c r="A9" s="4" t="s">
        <v>174</v>
      </c>
      <c r="B9" s="26">
        <v>2</v>
      </c>
      <c r="C9" s="62">
        <f t="shared" ref="C9:C21" si="7">((O9+AA9)/(C$2)*100)</f>
        <v>8.1755007494209025E-3</v>
      </c>
      <c r="D9" s="62">
        <f t="shared" ref="D9:D21" si="8">((P9+AB9)/(D$2)*100)</f>
        <v>0</v>
      </c>
      <c r="E9" s="62">
        <f t="shared" ref="E9:E21" si="9">((Q9+AC9)/(E$2)*100)</f>
        <v>4.5255694674913263E-2</v>
      </c>
      <c r="F9" s="62">
        <f t="shared" ref="F9:F21" si="10">((R9+AD9)/(F$2)*100)</f>
        <v>0</v>
      </c>
      <c r="G9" s="62">
        <f t="shared" ref="G9:G21" si="11">((S9+AE9)/(G$2)*100)</f>
        <v>0</v>
      </c>
      <c r="H9" s="62">
        <f t="shared" ref="H9:H21" si="12">((T9+AF9)/(H$2)*100)</f>
        <v>0</v>
      </c>
      <c r="I9" s="62">
        <f t="shared" ref="I9:I21" si="13">((U9+AG9)/(I$2)*100)</f>
        <v>0</v>
      </c>
      <c r="J9" s="62">
        <f t="shared" ref="J9:J21" si="14">((V9+AH9)/(J$2)*100)</f>
        <v>0</v>
      </c>
      <c r="K9" s="62">
        <f t="shared" ref="K9:K21" si="15">((W9+AI9)/(K$2)*100)</f>
        <v>0</v>
      </c>
      <c r="L9" s="62">
        <f t="shared" ref="L9:L21" si="16">((X9+AJ9)/(L$2)*100)</f>
        <v>0</v>
      </c>
      <c r="M9" s="62">
        <f t="shared" ref="M9:M21" si="17">((Y9+AK9)/(M$2)*100)</f>
        <v>0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AA9" s="44">
        <v>3</v>
      </c>
      <c r="AB9" s="44">
        <v>0</v>
      </c>
      <c r="AC9" s="44">
        <v>3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</row>
    <row r="10" spans="1:38" ht="15" x14ac:dyDescent="0.25">
      <c r="A10" s="4" t="s">
        <v>78</v>
      </c>
      <c r="B10" s="26">
        <v>3</v>
      </c>
      <c r="C10" s="62">
        <f t="shared" si="7"/>
        <v>1.9076168415315439E-2</v>
      </c>
      <c r="D10" s="62">
        <f t="shared" si="8"/>
        <v>0</v>
      </c>
      <c r="E10" s="62">
        <f t="shared" si="9"/>
        <v>0.10559662090813093</v>
      </c>
      <c r="F10" s="62">
        <f t="shared" si="10"/>
        <v>0</v>
      </c>
      <c r="G10" s="62">
        <f t="shared" si="11"/>
        <v>0</v>
      </c>
      <c r="H10" s="62">
        <f t="shared" si="12"/>
        <v>0</v>
      </c>
      <c r="I10" s="62">
        <f t="shared" si="13"/>
        <v>0</v>
      </c>
      <c r="J10" s="62">
        <f t="shared" si="14"/>
        <v>0</v>
      </c>
      <c r="K10" s="62">
        <f t="shared" si="15"/>
        <v>0</v>
      </c>
      <c r="L10" s="62">
        <f t="shared" si="16"/>
        <v>0</v>
      </c>
      <c r="M10" s="62">
        <f t="shared" si="17"/>
        <v>0</v>
      </c>
      <c r="O10" s="48">
        <v>7</v>
      </c>
      <c r="P10" s="48">
        <v>0</v>
      </c>
      <c r="Q10" s="48">
        <v>7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8" ht="15" x14ac:dyDescent="0.25">
      <c r="A11" s="4" t="s">
        <v>170</v>
      </c>
      <c r="B11" s="26">
        <v>5</v>
      </c>
      <c r="C11" s="62">
        <f t="shared" si="7"/>
        <v>7.9029840577735377E-2</v>
      </c>
      <c r="D11" s="62">
        <f t="shared" si="8"/>
        <v>0</v>
      </c>
      <c r="E11" s="62">
        <f t="shared" si="9"/>
        <v>7.5426157791522105E-2</v>
      </c>
      <c r="F11" s="62">
        <f t="shared" si="10"/>
        <v>0</v>
      </c>
      <c r="G11" s="62">
        <f t="shared" si="11"/>
        <v>0</v>
      </c>
      <c r="H11" s="62">
        <f t="shared" si="12"/>
        <v>0</v>
      </c>
      <c r="I11" s="62">
        <f t="shared" si="13"/>
        <v>0.45772103107684897</v>
      </c>
      <c r="J11" s="62">
        <f t="shared" si="14"/>
        <v>0</v>
      </c>
      <c r="K11" s="62">
        <f t="shared" si="15"/>
        <v>8.975049362771495E-2</v>
      </c>
      <c r="L11" s="62">
        <f t="shared" si="16"/>
        <v>0</v>
      </c>
      <c r="M11" s="62">
        <f t="shared" si="17"/>
        <v>0</v>
      </c>
      <c r="O11" s="48">
        <v>19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19</v>
      </c>
      <c r="V11" s="48">
        <v>0</v>
      </c>
      <c r="W11" s="48">
        <v>0</v>
      </c>
      <c r="X11" s="48">
        <v>0</v>
      </c>
      <c r="Y11" s="48">
        <v>0</v>
      </c>
      <c r="AA11" s="44">
        <v>10</v>
      </c>
      <c r="AB11" s="44">
        <v>0</v>
      </c>
      <c r="AC11" s="44">
        <v>5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5</v>
      </c>
      <c r="AJ11" s="44">
        <v>0</v>
      </c>
      <c r="AK11" s="44">
        <v>0</v>
      </c>
    </row>
    <row r="12" spans="1:38" ht="15" x14ac:dyDescent="0.25">
      <c r="A12" s="4" t="s">
        <v>173</v>
      </c>
      <c r="B12" s="26">
        <v>1</v>
      </c>
      <c r="C12" s="62">
        <f t="shared" si="7"/>
        <v>0.10628150974247173</v>
      </c>
      <c r="D12" s="62">
        <f t="shared" si="8"/>
        <v>2.6763990267639901</v>
      </c>
      <c r="E12" s="62">
        <f t="shared" si="9"/>
        <v>0.25644893649117517</v>
      </c>
      <c r="F12" s="62">
        <f t="shared" si="10"/>
        <v>0</v>
      </c>
      <c r="G12" s="62">
        <f t="shared" si="11"/>
        <v>0</v>
      </c>
      <c r="H12" s="62">
        <f t="shared" si="12"/>
        <v>0</v>
      </c>
      <c r="I12" s="62">
        <f t="shared" si="13"/>
        <v>0</v>
      </c>
      <c r="J12" s="62">
        <f t="shared" si="14"/>
        <v>0</v>
      </c>
      <c r="K12" s="62">
        <f t="shared" si="15"/>
        <v>0</v>
      </c>
      <c r="L12" s="62">
        <f t="shared" si="16"/>
        <v>0</v>
      </c>
      <c r="M12" s="62">
        <f t="shared" si="17"/>
        <v>0</v>
      </c>
      <c r="O12" s="48">
        <v>25</v>
      </c>
      <c r="P12" s="48">
        <v>12</v>
      </c>
      <c r="Q12" s="48">
        <v>13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AA12" s="44">
        <v>14</v>
      </c>
      <c r="AB12" s="44">
        <v>10</v>
      </c>
      <c r="AC12" s="44">
        <v>4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</row>
    <row r="13" spans="1:38" ht="15" x14ac:dyDescent="0.25">
      <c r="A13" s="4" t="s">
        <v>175</v>
      </c>
      <c r="B13" s="26">
        <v>2</v>
      </c>
      <c r="C13" s="62">
        <f t="shared" si="7"/>
        <v>0.13625834582368171</v>
      </c>
      <c r="D13" s="62">
        <f t="shared" si="8"/>
        <v>0</v>
      </c>
      <c r="E13" s="62">
        <f t="shared" si="9"/>
        <v>0.75426157791522097</v>
      </c>
      <c r="F13" s="62">
        <f t="shared" si="10"/>
        <v>0</v>
      </c>
      <c r="G13" s="62">
        <f t="shared" si="11"/>
        <v>0</v>
      </c>
      <c r="H13" s="62">
        <f t="shared" si="12"/>
        <v>0</v>
      </c>
      <c r="I13" s="62">
        <f t="shared" si="13"/>
        <v>0</v>
      </c>
      <c r="J13" s="62">
        <f t="shared" si="14"/>
        <v>0</v>
      </c>
      <c r="K13" s="62">
        <f t="shared" si="15"/>
        <v>0</v>
      </c>
      <c r="L13" s="62">
        <f t="shared" si="16"/>
        <v>0</v>
      </c>
      <c r="M13" s="62">
        <f t="shared" si="17"/>
        <v>0</v>
      </c>
      <c r="O13" s="48">
        <v>7</v>
      </c>
      <c r="P13" s="48">
        <v>0</v>
      </c>
      <c r="Q13" s="48">
        <v>7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AA13" s="44">
        <v>43</v>
      </c>
      <c r="AB13" s="44">
        <v>0</v>
      </c>
      <c r="AC13" s="44">
        <v>43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</row>
    <row r="14" spans="1:38" ht="15" x14ac:dyDescent="0.25">
      <c r="A14" s="4" t="s">
        <v>8</v>
      </c>
      <c r="B14" s="26">
        <v>7</v>
      </c>
      <c r="C14" s="62">
        <f t="shared" si="7"/>
        <v>1.0900667665894537E-2</v>
      </c>
      <c r="D14" s="62">
        <f t="shared" si="8"/>
        <v>0</v>
      </c>
      <c r="E14" s="62">
        <f t="shared" si="9"/>
        <v>0</v>
      </c>
      <c r="F14" s="62">
        <f t="shared" si="10"/>
        <v>0</v>
      </c>
      <c r="G14" s="62">
        <f t="shared" si="11"/>
        <v>0</v>
      </c>
      <c r="H14" s="62">
        <f t="shared" si="12"/>
        <v>0</v>
      </c>
      <c r="I14" s="62">
        <f t="shared" si="13"/>
        <v>0</v>
      </c>
      <c r="J14" s="62">
        <f t="shared" si="14"/>
        <v>0</v>
      </c>
      <c r="K14" s="62">
        <f t="shared" si="15"/>
        <v>0</v>
      </c>
      <c r="L14" s="62">
        <f t="shared" si="16"/>
        <v>0</v>
      </c>
      <c r="M14" s="62">
        <f t="shared" si="17"/>
        <v>0.31176929072486359</v>
      </c>
      <c r="O14" s="48">
        <v>4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4</v>
      </c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8" ht="15" x14ac:dyDescent="0.25">
      <c r="A15" s="4" t="s">
        <v>176</v>
      </c>
      <c r="B15" s="26">
        <v>6</v>
      </c>
      <c r="C15" s="62">
        <f t="shared" si="7"/>
        <v>5.7228505245946318E-2</v>
      </c>
      <c r="D15" s="62">
        <f t="shared" si="8"/>
        <v>0</v>
      </c>
      <c r="E15" s="62">
        <f t="shared" si="9"/>
        <v>0</v>
      </c>
      <c r="F15" s="62">
        <f t="shared" si="10"/>
        <v>0</v>
      </c>
      <c r="G15" s="62">
        <f t="shared" si="11"/>
        <v>0</v>
      </c>
      <c r="H15" s="62">
        <f t="shared" si="12"/>
        <v>0</v>
      </c>
      <c r="I15" s="62">
        <f t="shared" si="13"/>
        <v>0</v>
      </c>
      <c r="J15" s="62">
        <f t="shared" si="14"/>
        <v>0</v>
      </c>
      <c r="K15" s="62">
        <f t="shared" si="15"/>
        <v>0.37695207323640278</v>
      </c>
      <c r="L15" s="62">
        <f t="shared" si="16"/>
        <v>0</v>
      </c>
      <c r="M15" s="62">
        <f t="shared" si="17"/>
        <v>0</v>
      </c>
      <c r="O15" s="48">
        <v>17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17</v>
      </c>
      <c r="X15" s="48">
        <v>0</v>
      </c>
      <c r="Y15" s="48">
        <v>0</v>
      </c>
      <c r="AA15" s="44">
        <v>4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4</v>
      </c>
      <c r="AJ15" s="44">
        <v>0</v>
      </c>
      <c r="AK15" s="44">
        <v>0</v>
      </c>
    </row>
    <row r="16" spans="1:38" ht="15" x14ac:dyDescent="0.25">
      <c r="A16" s="4" t="s">
        <v>9</v>
      </c>
      <c r="B16" s="26">
        <v>5</v>
      </c>
      <c r="C16" s="62">
        <f t="shared" si="7"/>
        <v>1.3625834582368169E-2</v>
      </c>
      <c r="D16" s="62">
        <f t="shared" si="8"/>
        <v>0</v>
      </c>
      <c r="E16" s="62">
        <f t="shared" si="9"/>
        <v>0</v>
      </c>
      <c r="F16" s="62">
        <f t="shared" si="10"/>
        <v>0</v>
      </c>
      <c r="G16" s="62">
        <f t="shared" si="11"/>
        <v>0</v>
      </c>
      <c r="H16" s="62">
        <f t="shared" si="12"/>
        <v>0</v>
      </c>
      <c r="I16" s="62">
        <f t="shared" si="13"/>
        <v>0.12045290291496025</v>
      </c>
      <c r="J16" s="62">
        <f t="shared" si="14"/>
        <v>0</v>
      </c>
      <c r="K16" s="62">
        <f t="shared" si="15"/>
        <v>0</v>
      </c>
      <c r="L16" s="62">
        <f t="shared" si="16"/>
        <v>0</v>
      </c>
      <c r="M16" s="62">
        <f t="shared" si="17"/>
        <v>0</v>
      </c>
      <c r="O16" s="48">
        <v>5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5</v>
      </c>
      <c r="V16" s="48">
        <v>0</v>
      </c>
      <c r="W16" s="48">
        <v>0</v>
      </c>
      <c r="X16" s="48">
        <v>0</v>
      </c>
      <c r="Y16" s="48">
        <v>0</v>
      </c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15" x14ac:dyDescent="0.25">
      <c r="A17" s="4" t="s">
        <v>10</v>
      </c>
      <c r="B17" s="26">
        <v>4</v>
      </c>
      <c r="C17" s="62">
        <f t="shared" si="7"/>
        <v>0.21801335331789071</v>
      </c>
      <c r="D17" s="62">
        <f t="shared" si="8"/>
        <v>0</v>
      </c>
      <c r="E17" s="62">
        <f t="shared" si="9"/>
        <v>0.21119324181626187</v>
      </c>
      <c r="F17" s="62">
        <f t="shared" si="10"/>
        <v>0</v>
      </c>
      <c r="G17" s="62">
        <f t="shared" si="11"/>
        <v>0</v>
      </c>
      <c r="H17" s="62">
        <f t="shared" si="12"/>
        <v>1.2622149837133552</v>
      </c>
      <c r="I17" s="62">
        <f t="shared" si="13"/>
        <v>0</v>
      </c>
      <c r="J17" s="62">
        <f t="shared" si="14"/>
        <v>0</v>
      </c>
      <c r="K17" s="62">
        <f t="shared" si="15"/>
        <v>7.1800394902171966E-2</v>
      </c>
      <c r="L17" s="62">
        <f t="shared" si="16"/>
        <v>0</v>
      </c>
      <c r="M17" s="62">
        <f t="shared" si="17"/>
        <v>0</v>
      </c>
      <c r="O17" s="48">
        <v>34</v>
      </c>
      <c r="P17" s="48">
        <v>0</v>
      </c>
      <c r="Q17" s="48">
        <v>10</v>
      </c>
      <c r="R17" s="48">
        <v>0</v>
      </c>
      <c r="S17" s="48">
        <v>0</v>
      </c>
      <c r="T17" s="48">
        <v>20</v>
      </c>
      <c r="U17" s="48">
        <v>0</v>
      </c>
      <c r="V17" s="48">
        <v>0</v>
      </c>
      <c r="W17" s="48">
        <v>4</v>
      </c>
      <c r="X17" s="48">
        <v>0</v>
      </c>
      <c r="Y17" s="48">
        <v>0</v>
      </c>
      <c r="AA17" s="44">
        <v>46</v>
      </c>
      <c r="AB17" s="44">
        <v>0</v>
      </c>
      <c r="AC17" s="44">
        <v>4</v>
      </c>
      <c r="AD17" s="44">
        <v>0</v>
      </c>
      <c r="AE17" s="44">
        <v>0</v>
      </c>
      <c r="AF17" s="44">
        <v>42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</row>
    <row r="18" spans="1:37" ht="15" x14ac:dyDescent="0.25">
      <c r="A18" s="4" t="s">
        <v>169</v>
      </c>
      <c r="B18" s="26">
        <v>2</v>
      </c>
      <c r="C18" s="62">
        <f t="shared" si="7"/>
        <v>4.0877503747104513E-2</v>
      </c>
      <c r="D18" s="62">
        <f t="shared" si="8"/>
        <v>0</v>
      </c>
      <c r="E18" s="62">
        <f t="shared" si="9"/>
        <v>0.2262784733745663</v>
      </c>
      <c r="F18" s="62">
        <f t="shared" si="10"/>
        <v>0</v>
      </c>
      <c r="G18" s="62">
        <f t="shared" si="11"/>
        <v>0</v>
      </c>
      <c r="H18" s="62">
        <f t="shared" si="12"/>
        <v>0</v>
      </c>
      <c r="I18" s="62">
        <f t="shared" si="13"/>
        <v>0</v>
      </c>
      <c r="J18" s="62">
        <f t="shared" si="14"/>
        <v>0</v>
      </c>
      <c r="K18" s="62">
        <f t="shared" si="15"/>
        <v>0</v>
      </c>
      <c r="L18" s="62">
        <f t="shared" si="16"/>
        <v>0</v>
      </c>
      <c r="M18" s="62">
        <f t="shared" si="17"/>
        <v>0</v>
      </c>
      <c r="O18" s="48">
        <v>5</v>
      </c>
      <c r="P18" s="48">
        <v>0</v>
      </c>
      <c r="Q18" s="48">
        <v>5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AA18" s="44">
        <v>10</v>
      </c>
      <c r="AB18" s="44">
        <v>0</v>
      </c>
      <c r="AC18" s="44">
        <v>10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</row>
    <row r="19" spans="1:37" ht="15" x14ac:dyDescent="0.25">
      <c r="A19" s="4" t="s">
        <v>178</v>
      </c>
      <c r="B19" s="26">
        <v>4</v>
      </c>
      <c r="C19" s="62">
        <f t="shared" si="7"/>
        <v>1.9076168415315439E-2</v>
      </c>
      <c r="D19" s="62">
        <f t="shared" si="8"/>
        <v>0</v>
      </c>
      <c r="E19" s="62">
        <f t="shared" si="9"/>
        <v>0</v>
      </c>
      <c r="F19" s="62">
        <f t="shared" si="10"/>
        <v>0</v>
      </c>
      <c r="G19" s="62">
        <f t="shared" si="11"/>
        <v>0</v>
      </c>
      <c r="H19" s="62">
        <f t="shared" si="12"/>
        <v>6.1074918566775237E-2</v>
      </c>
      <c r="I19" s="62">
        <f t="shared" si="13"/>
        <v>9.6362322331968203E-2</v>
      </c>
      <c r="J19" s="62">
        <f t="shared" si="14"/>
        <v>0</v>
      </c>
      <c r="K19" s="62">
        <f t="shared" si="15"/>
        <v>0</v>
      </c>
      <c r="L19" s="62">
        <f t="shared" si="16"/>
        <v>0</v>
      </c>
      <c r="M19" s="62">
        <f t="shared" si="17"/>
        <v>0</v>
      </c>
      <c r="O19" s="48">
        <v>3</v>
      </c>
      <c r="P19" s="48">
        <v>0</v>
      </c>
      <c r="Q19" s="48">
        <v>0</v>
      </c>
      <c r="R19" s="48">
        <v>0</v>
      </c>
      <c r="S19" s="48">
        <v>0</v>
      </c>
      <c r="T19" s="48">
        <v>3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AA19" s="44">
        <v>4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4</v>
      </c>
      <c r="AH19" s="44">
        <v>0</v>
      </c>
      <c r="AI19" s="44">
        <v>0</v>
      </c>
      <c r="AJ19" s="44">
        <v>0</v>
      </c>
      <c r="AK19" s="44">
        <v>0</v>
      </c>
    </row>
    <row r="20" spans="1:37" ht="15" x14ac:dyDescent="0.25">
      <c r="A20" s="4" t="s">
        <v>179</v>
      </c>
      <c r="B20" s="26">
        <v>4</v>
      </c>
      <c r="C20" s="62">
        <f t="shared" si="7"/>
        <v>1.6351001498841805E-2</v>
      </c>
      <c r="D20" s="62">
        <f t="shared" si="8"/>
        <v>0</v>
      </c>
      <c r="E20" s="62">
        <f t="shared" si="9"/>
        <v>0</v>
      </c>
      <c r="F20" s="62">
        <f t="shared" si="10"/>
        <v>0</v>
      </c>
      <c r="G20" s="62">
        <f t="shared" si="11"/>
        <v>0</v>
      </c>
      <c r="H20" s="62">
        <f t="shared" si="12"/>
        <v>0.12214983713355047</v>
      </c>
      <c r="I20" s="62">
        <f t="shared" si="13"/>
        <v>0</v>
      </c>
      <c r="J20" s="62">
        <f t="shared" si="14"/>
        <v>0</v>
      </c>
      <c r="K20" s="62">
        <f t="shared" si="15"/>
        <v>0</v>
      </c>
      <c r="L20" s="62">
        <f t="shared" si="16"/>
        <v>0</v>
      </c>
      <c r="M20" s="62">
        <f t="shared" si="17"/>
        <v>0</v>
      </c>
      <c r="O20" s="48">
        <v>6</v>
      </c>
      <c r="P20" s="48">
        <v>0</v>
      </c>
      <c r="Q20" s="48">
        <v>0</v>
      </c>
      <c r="R20" s="48">
        <v>0</v>
      </c>
      <c r="S20" s="48">
        <v>0</v>
      </c>
      <c r="T20" s="48">
        <v>6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15" x14ac:dyDescent="0.25">
      <c r="A21" s="4" t="s">
        <v>177</v>
      </c>
      <c r="B21" s="26">
        <v>6</v>
      </c>
      <c r="C21" s="62">
        <f t="shared" si="7"/>
        <v>7.0854339828314475E-2</v>
      </c>
      <c r="D21" s="62">
        <f t="shared" si="8"/>
        <v>0</v>
      </c>
      <c r="E21" s="62">
        <f t="shared" si="9"/>
        <v>0</v>
      </c>
      <c r="F21" s="62">
        <f t="shared" si="10"/>
        <v>0</v>
      </c>
      <c r="G21" s="62">
        <f t="shared" si="11"/>
        <v>0</v>
      </c>
      <c r="H21" s="62">
        <f t="shared" si="12"/>
        <v>0</v>
      </c>
      <c r="I21" s="62">
        <f t="shared" si="13"/>
        <v>0</v>
      </c>
      <c r="J21" s="62">
        <f t="shared" si="14"/>
        <v>0</v>
      </c>
      <c r="K21" s="62">
        <f t="shared" si="15"/>
        <v>0.46670256686411771</v>
      </c>
      <c r="L21" s="62">
        <f t="shared" si="16"/>
        <v>0</v>
      </c>
      <c r="M21" s="62">
        <f t="shared" si="17"/>
        <v>0</v>
      </c>
      <c r="O21" s="48">
        <v>16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16</v>
      </c>
      <c r="X21" s="48">
        <v>0</v>
      </c>
      <c r="Y21" s="48">
        <v>0</v>
      </c>
      <c r="AA21" s="44">
        <v>10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10</v>
      </c>
      <c r="AJ21" s="44">
        <v>0</v>
      </c>
      <c r="AK21" s="44">
        <v>0</v>
      </c>
    </row>
    <row r="22" spans="1:37" ht="15" x14ac:dyDescent="0.25">
      <c r="A22" s="29" t="s">
        <v>6</v>
      </c>
      <c r="B22" s="28"/>
      <c r="C22" s="61">
        <f>SUM(C23)</f>
        <v>2.7251669164736338E-2</v>
      </c>
      <c r="D22" s="61">
        <f>SUM(D23)</f>
        <v>0</v>
      </c>
      <c r="E22" s="61">
        <f t="shared" ref="E22:M22" si="18">SUM(E23)</f>
        <v>0.15085231558304421</v>
      </c>
      <c r="F22" s="61">
        <f t="shared" si="18"/>
        <v>0</v>
      </c>
      <c r="G22" s="61">
        <f t="shared" si="18"/>
        <v>0</v>
      </c>
      <c r="H22" s="61">
        <f t="shared" si="18"/>
        <v>0</v>
      </c>
      <c r="I22" s="61">
        <f t="shared" si="18"/>
        <v>0</v>
      </c>
      <c r="J22" s="61">
        <f t="shared" si="18"/>
        <v>0</v>
      </c>
      <c r="K22" s="61">
        <f t="shared" si="18"/>
        <v>0</v>
      </c>
      <c r="L22" s="61">
        <f t="shared" si="18"/>
        <v>0</v>
      </c>
      <c r="M22" s="61">
        <f t="shared" si="18"/>
        <v>0</v>
      </c>
      <c r="O22" s="59">
        <v>5</v>
      </c>
      <c r="P22" s="59">
        <v>0</v>
      </c>
      <c r="Q22" s="59">
        <v>5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AA22" s="59">
        <f>SUM(AA23)</f>
        <v>5</v>
      </c>
      <c r="AB22" s="59">
        <f t="shared" ref="AB22:AK22" si="19">SUM(AB23)</f>
        <v>0</v>
      </c>
      <c r="AC22" s="59">
        <f t="shared" si="19"/>
        <v>5</v>
      </c>
      <c r="AD22" s="59">
        <f t="shared" si="19"/>
        <v>0</v>
      </c>
      <c r="AE22" s="59">
        <f t="shared" si="19"/>
        <v>0</v>
      </c>
      <c r="AF22" s="59">
        <f t="shared" si="19"/>
        <v>0</v>
      </c>
      <c r="AG22" s="59">
        <f t="shared" si="19"/>
        <v>0</v>
      </c>
      <c r="AH22" s="59">
        <f t="shared" si="19"/>
        <v>0</v>
      </c>
      <c r="AI22" s="59">
        <f t="shared" si="19"/>
        <v>0</v>
      </c>
      <c r="AJ22" s="59">
        <f t="shared" si="19"/>
        <v>0</v>
      </c>
      <c r="AK22" s="59">
        <f t="shared" si="19"/>
        <v>0</v>
      </c>
    </row>
    <row r="23" spans="1:37" s="30" customFormat="1" ht="15" x14ac:dyDescent="0.25">
      <c r="A23" s="4" t="s">
        <v>180</v>
      </c>
      <c r="B23" s="26">
        <v>2</v>
      </c>
      <c r="C23" s="62">
        <f t="shared" ref="C23" si="20">((O23+AA23)/(C$2)*100)</f>
        <v>2.7251669164736338E-2</v>
      </c>
      <c r="D23" s="62">
        <f t="shared" ref="D23" si="21">((P23+AB23)/(D$2)*100)</f>
        <v>0</v>
      </c>
      <c r="E23" s="62">
        <f t="shared" ref="E23" si="22">((Q23+AC23)/(E$2)*100)</f>
        <v>0.15085231558304421</v>
      </c>
      <c r="F23" s="62">
        <f t="shared" ref="F23" si="23">((R23+AD23)/(F$2)*100)</f>
        <v>0</v>
      </c>
      <c r="G23" s="62">
        <f t="shared" ref="G23" si="24">((S23+AE23)/(G$2)*100)</f>
        <v>0</v>
      </c>
      <c r="H23" s="62">
        <f t="shared" ref="H23" si="25">((T23+AF23)/(H$2)*100)</f>
        <v>0</v>
      </c>
      <c r="I23" s="62">
        <f t="shared" ref="I23" si="26">((U23+AG23)/(I$2)*100)</f>
        <v>0</v>
      </c>
      <c r="J23" s="62">
        <f t="shared" ref="J23" si="27">((V23+AH23)/(J$2)*100)</f>
        <v>0</v>
      </c>
      <c r="K23" s="62">
        <f t="shared" ref="K23" si="28">((W23+AI23)/(K$2)*100)</f>
        <v>0</v>
      </c>
      <c r="L23" s="62">
        <f t="shared" ref="L23" si="29">((X23+AJ23)/(L$2)*100)</f>
        <v>0</v>
      </c>
      <c r="M23" s="62">
        <f t="shared" ref="M23" si="30">((Y23+AK23)/(M$2)*100)</f>
        <v>0</v>
      </c>
      <c r="O23" s="50">
        <v>5</v>
      </c>
      <c r="P23" s="50">
        <v>0</v>
      </c>
      <c r="Q23" s="50">
        <v>5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AA23" s="44">
        <v>5</v>
      </c>
      <c r="AB23" s="44">
        <v>0</v>
      </c>
      <c r="AC23" s="44">
        <v>5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</row>
    <row r="24" spans="1:37" ht="15" x14ac:dyDescent="0.25">
      <c r="A24" s="29" t="s">
        <v>6</v>
      </c>
      <c r="B24" s="28"/>
      <c r="C24" s="61">
        <f>SUM(C25:C89)</f>
        <v>77.51737293909251</v>
      </c>
      <c r="D24" s="61">
        <f>SUM(D25:D89)</f>
        <v>97.323600973236012</v>
      </c>
      <c r="E24" s="61">
        <f t="shared" ref="E24:M24" si="31">SUM(E25:E89)</f>
        <v>97.8578971187208</v>
      </c>
      <c r="F24" s="61">
        <f t="shared" si="31"/>
        <v>100.00000000000001</v>
      </c>
      <c r="G24" s="61">
        <f t="shared" si="31"/>
        <v>99.999999999999986</v>
      </c>
      <c r="H24" s="61">
        <f t="shared" si="31"/>
        <v>98.554560260586314</v>
      </c>
      <c r="I24" s="61">
        <f t="shared" si="31"/>
        <v>99.229101421344282</v>
      </c>
      <c r="J24" s="61">
        <f t="shared" si="31"/>
        <v>100</v>
      </c>
      <c r="K24" s="61">
        <f t="shared" si="31"/>
        <v>98.456291509603318</v>
      </c>
      <c r="L24" s="61">
        <f t="shared" si="31"/>
        <v>0</v>
      </c>
      <c r="M24" s="61">
        <f t="shared" si="31"/>
        <v>99.688230709275132</v>
      </c>
      <c r="O24" s="59">
        <v>14729</v>
      </c>
      <c r="P24" s="59">
        <v>436</v>
      </c>
      <c r="Q24" s="59">
        <v>3150</v>
      </c>
      <c r="R24" s="59">
        <v>63</v>
      </c>
      <c r="S24" s="59">
        <v>2904</v>
      </c>
      <c r="T24" s="59">
        <v>2642</v>
      </c>
      <c r="U24" s="59">
        <v>2115</v>
      </c>
      <c r="V24" s="59">
        <v>64</v>
      </c>
      <c r="W24" s="59">
        <v>2707</v>
      </c>
      <c r="X24" s="59">
        <v>0</v>
      </c>
      <c r="Y24" s="59">
        <v>648</v>
      </c>
      <c r="AA24" s="59">
        <f t="shared" ref="AA24:AK24" si="32">SUM(AA25:AA89)</f>
        <v>13716</v>
      </c>
      <c r="AB24" s="59">
        <f t="shared" si="32"/>
        <v>364</v>
      </c>
      <c r="AC24" s="59">
        <f t="shared" si="32"/>
        <v>3337</v>
      </c>
      <c r="AD24" s="59">
        <f t="shared" si="32"/>
        <v>76</v>
      </c>
      <c r="AE24" s="59">
        <f t="shared" si="32"/>
        <v>2199</v>
      </c>
      <c r="AF24" s="59">
        <f t="shared" si="32"/>
        <v>2199</v>
      </c>
      <c r="AG24" s="59">
        <f t="shared" si="32"/>
        <v>2004</v>
      </c>
      <c r="AH24" s="59">
        <f t="shared" si="32"/>
        <v>128</v>
      </c>
      <c r="AI24" s="59">
        <f t="shared" si="32"/>
        <v>2778</v>
      </c>
      <c r="AJ24" s="59">
        <f t="shared" si="32"/>
        <v>0</v>
      </c>
      <c r="AK24" s="59">
        <f t="shared" si="32"/>
        <v>631</v>
      </c>
    </row>
    <row r="25" spans="1:37" ht="15" x14ac:dyDescent="0.25">
      <c r="A25" s="4" t="s">
        <v>150</v>
      </c>
      <c r="B25" s="26">
        <v>5</v>
      </c>
      <c r="C25" s="62">
        <f t="shared" ref="C25:C56" si="33">((O25+AA25)/(C$2)*100)</f>
        <v>2.0575010219375933</v>
      </c>
      <c r="D25" s="62">
        <f t="shared" ref="D25:D56" si="34">((P25+AB25)/(D$2)*100)</f>
        <v>0</v>
      </c>
      <c r="E25" s="62">
        <f t="shared" ref="E25:E56" si="35">((Q25+AC25)/(E$2)*100)</f>
        <v>1.4180117664806156</v>
      </c>
      <c r="F25" s="62">
        <f t="shared" ref="F25:F56" si="36">((R25+AD25)/(F$2)*100)</f>
        <v>0</v>
      </c>
      <c r="G25" s="62">
        <f t="shared" ref="G25:G56" si="37">((S25+AE25)/(G$2)*100)</f>
        <v>0</v>
      </c>
      <c r="H25" s="62">
        <f t="shared" ref="H25:H56" si="38">((T25+AF25)/(H$2)*100)</f>
        <v>0</v>
      </c>
      <c r="I25" s="62">
        <f t="shared" ref="I25:I56" si="39">((U25+AG25)/(I$2)*100)</f>
        <v>13.948446157552397</v>
      </c>
      <c r="J25" s="62">
        <f t="shared" ref="J25:J56" si="40">((V25+AH25)/(J$2)*100)</f>
        <v>0</v>
      </c>
      <c r="K25" s="62">
        <f t="shared" ref="K25:K56" si="41">((W25+AI25)/(K$2)*100)</f>
        <v>1.2026566146113804</v>
      </c>
      <c r="L25" s="62">
        <f t="shared" ref="L25:L56" si="42">((X25+AJ25)/(L$2)*100)</f>
        <v>0</v>
      </c>
      <c r="M25" s="62">
        <f t="shared" ref="M25:M56" si="43">((Y25+AK25)/(M$2)*100)</f>
        <v>1.1691348402182384</v>
      </c>
      <c r="O25" s="48">
        <v>369</v>
      </c>
      <c r="P25" s="48">
        <v>0</v>
      </c>
      <c r="Q25" s="48">
        <v>35</v>
      </c>
      <c r="R25" s="48">
        <v>0</v>
      </c>
      <c r="S25" s="48">
        <v>0</v>
      </c>
      <c r="T25" s="48">
        <v>0</v>
      </c>
      <c r="U25" s="48">
        <v>292</v>
      </c>
      <c r="V25" s="48">
        <v>0</v>
      </c>
      <c r="W25" s="48">
        <v>32</v>
      </c>
      <c r="X25" s="48">
        <v>0</v>
      </c>
      <c r="Y25" s="48">
        <v>10</v>
      </c>
      <c r="AA25" s="44">
        <v>386</v>
      </c>
      <c r="AB25" s="44">
        <v>0</v>
      </c>
      <c r="AC25" s="44">
        <v>59</v>
      </c>
      <c r="AD25" s="44">
        <v>0</v>
      </c>
      <c r="AE25" s="44">
        <v>0</v>
      </c>
      <c r="AF25" s="44">
        <v>0</v>
      </c>
      <c r="AG25" s="44">
        <v>287</v>
      </c>
      <c r="AH25" s="44">
        <v>0</v>
      </c>
      <c r="AI25" s="44">
        <v>35</v>
      </c>
      <c r="AJ25" s="44">
        <v>0</v>
      </c>
      <c r="AK25" s="44">
        <v>5</v>
      </c>
    </row>
    <row r="26" spans="1:37" ht="15" x14ac:dyDescent="0.25">
      <c r="A26" s="4" t="s">
        <v>151</v>
      </c>
      <c r="B26" s="26">
        <v>5</v>
      </c>
      <c r="C26" s="62">
        <f t="shared" si="33"/>
        <v>0.64041422537130399</v>
      </c>
      <c r="D26" s="62">
        <f t="shared" si="34"/>
        <v>0</v>
      </c>
      <c r="E26" s="62">
        <f t="shared" si="35"/>
        <v>0.52798310454065467</v>
      </c>
      <c r="F26" s="62">
        <f t="shared" si="36"/>
        <v>0</v>
      </c>
      <c r="G26" s="62">
        <f t="shared" si="37"/>
        <v>0</v>
      </c>
      <c r="H26" s="62">
        <f t="shared" si="38"/>
        <v>0</v>
      </c>
      <c r="I26" s="62">
        <f t="shared" si="39"/>
        <v>4.2158516020236094</v>
      </c>
      <c r="J26" s="62">
        <f t="shared" si="40"/>
        <v>0</v>
      </c>
      <c r="K26" s="62">
        <f t="shared" si="41"/>
        <v>0.44875246813857478</v>
      </c>
      <c r="L26" s="62">
        <f t="shared" si="42"/>
        <v>0</v>
      </c>
      <c r="M26" s="62">
        <f t="shared" si="43"/>
        <v>0</v>
      </c>
      <c r="O26" s="48">
        <v>115</v>
      </c>
      <c r="P26" s="48">
        <v>0</v>
      </c>
      <c r="Q26" s="48">
        <v>15</v>
      </c>
      <c r="R26" s="48">
        <v>0</v>
      </c>
      <c r="S26" s="48">
        <v>0</v>
      </c>
      <c r="T26" s="48">
        <v>0</v>
      </c>
      <c r="U26" s="48">
        <v>90</v>
      </c>
      <c r="V26" s="48">
        <v>0</v>
      </c>
      <c r="W26" s="48">
        <v>10</v>
      </c>
      <c r="X26" s="48">
        <v>0</v>
      </c>
      <c r="Y26" s="48">
        <v>0</v>
      </c>
      <c r="AA26" s="44">
        <v>120</v>
      </c>
      <c r="AB26" s="44">
        <v>0</v>
      </c>
      <c r="AC26" s="44">
        <v>20</v>
      </c>
      <c r="AD26" s="44">
        <v>0</v>
      </c>
      <c r="AE26" s="44">
        <v>0</v>
      </c>
      <c r="AF26" s="44">
        <v>0</v>
      </c>
      <c r="AG26" s="44">
        <v>85</v>
      </c>
      <c r="AH26" s="44">
        <v>0</v>
      </c>
      <c r="AI26" s="44">
        <v>15</v>
      </c>
      <c r="AJ26" s="44">
        <v>0</v>
      </c>
      <c r="AK26" s="44">
        <v>0</v>
      </c>
    </row>
    <row r="27" spans="1:37" ht="15" x14ac:dyDescent="0.25">
      <c r="A27" s="4" t="s">
        <v>152</v>
      </c>
      <c r="B27" s="26">
        <v>5</v>
      </c>
      <c r="C27" s="62">
        <f t="shared" si="33"/>
        <v>1.2345006131625562</v>
      </c>
      <c r="D27" s="62">
        <f t="shared" si="34"/>
        <v>0</v>
      </c>
      <c r="E27" s="62">
        <f t="shared" si="35"/>
        <v>1.0559662090813093</v>
      </c>
      <c r="F27" s="62">
        <f t="shared" si="36"/>
        <v>0</v>
      </c>
      <c r="G27" s="62">
        <f t="shared" si="37"/>
        <v>0</v>
      </c>
      <c r="H27" s="62">
        <f t="shared" si="38"/>
        <v>0</v>
      </c>
      <c r="I27" s="62">
        <f t="shared" si="39"/>
        <v>8.2148879788002898</v>
      </c>
      <c r="J27" s="62">
        <f t="shared" si="40"/>
        <v>0</v>
      </c>
      <c r="K27" s="62">
        <f t="shared" si="41"/>
        <v>0.64620355411954766</v>
      </c>
      <c r="L27" s="62">
        <f t="shared" si="42"/>
        <v>0</v>
      </c>
      <c r="M27" s="62">
        <f t="shared" si="43"/>
        <v>0.46765393608729544</v>
      </c>
      <c r="O27" s="48">
        <v>209</v>
      </c>
      <c r="P27" s="48">
        <v>0</v>
      </c>
      <c r="Q27" s="48">
        <v>35</v>
      </c>
      <c r="R27" s="48">
        <v>0</v>
      </c>
      <c r="S27" s="48">
        <v>0</v>
      </c>
      <c r="T27" s="48">
        <v>0</v>
      </c>
      <c r="U27" s="48">
        <v>154</v>
      </c>
      <c r="V27" s="48">
        <v>0</v>
      </c>
      <c r="W27" s="48">
        <v>18</v>
      </c>
      <c r="X27" s="48">
        <v>0</v>
      </c>
      <c r="Y27" s="48">
        <v>2</v>
      </c>
      <c r="AA27" s="44">
        <v>244</v>
      </c>
      <c r="AB27" s="44">
        <v>0</v>
      </c>
      <c r="AC27" s="44">
        <v>35</v>
      </c>
      <c r="AD27" s="44">
        <v>0</v>
      </c>
      <c r="AE27" s="44">
        <v>0</v>
      </c>
      <c r="AF27" s="44">
        <v>0</v>
      </c>
      <c r="AG27" s="44">
        <v>187</v>
      </c>
      <c r="AH27" s="44">
        <v>0</v>
      </c>
      <c r="AI27" s="44">
        <v>18</v>
      </c>
      <c r="AJ27" s="44">
        <v>0</v>
      </c>
      <c r="AK27" s="44">
        <v>4</v>
      </c>
    </row>
    <row r="28" spans="1:37" ht="15" x14ac:dyDescent="0.25">
      <c r="A28" s="4" t="s">
        <v>186</v>
      </c>
      <c r="B28" s="26">
        <v>9</v>
      </c>
      <c r="C28" s="62">
        <f t="shared" si="33"/>
        <v>0.31066902847799427</v>
      </c>
      <c r="D28" s="62">
        <f t="shared" si="34"/>
        <v>0</v>
      </c>
      <c r="E28" s="62">
        <f t="shared" si="35"/>
        <v>0.30170463116608842</v>
      </c>
      <c r="F28" s="62">
        <f t="shared" si="36"/>
        <v>0</v>
      </c>
      <c r="G28" s="62">
        <f t="shared" si="37"/>
        <v>0</v>
      </c>
      <c r="H28" s="62">
        <f t="shared" si="38"/>
        <v>0</v>
      </c>
      <c r="I28" s="62">
        <f t="shared" si="39"/>
        <v>0.9395326427366899</v>
      </c>
      <c r="J28" s="62">
        <f t="shared" si="40"/>
        <v>18.229166666666664</v>
      </c>
      <c r="K28" s="62">
        <f t="shared" si="41"/>
        <v>0.3590019745108598</v>
      </c>
      <c r="L28" s="62">
        <f t="shared" si="42"/>
        <v>0</v>
      </c>
      <c r="M28" s="62">
        <f t="shared" si="43"/>
        <v>0</v>
      </c>
      <c r="O28" s="48">
        <v>50</v>
      </c>
      <c r="P28" s="48">
        <v>0</v>
      </c>
      <c r="Q28" s="48">
        <v>10</v>
      </c>
      <c r="R28" s="48">
        <v>0</v>
      </c>
      <c r="S28" s="48">
        <v>0</v>
      </c>
      <c r="T28" s="48">
        <v>0</v>
      </c>
      <c r="U28" s="48">
        <v>20</v>
      </c>
      <c r="V28" s="48">
        <v>10</v>
      </c>
      <c r="W28" s="48">
        <v>10</v>
      </c>
      <c r="X28" s="48">
        <v>0</v>
      </c>
      <c r="Y28" s="48">
        <v>0</v>
      </c>
      <c r="AA28" s="44">
        <v>64</v>
      </c>
      <c r="AB28" s="44">
        <v>0</v>
      </c>
      <c r="AC28" s="44">
        <v>10</v>
      </c>
      <c r="AD28" s="44">
        <v>0</v>
      </c>
      <c r="AE28" s="44">
        <v>0</v>
      </c>
      <c r="AF28" s="44">
        <v>0</v>
      </c>
      <c r="AG28" s="44">
        <v>19</v>
      </c>
      <c r="AH28" s="44">
        <v>25</v>
      </c>
      <c r="AI28" s="44">
        <v>10</v>
      </c>
      <c r="AJ28" s="44">
        <v>0</v>
      </c>
      <c r="AK28" s="44">
        <v>0</v>
      </c>
    </row>
    <row r="29" spans="1:37" ht="15" x14ac:dyDescent="0.25">
      <c r="A29" s="4" t="s">
        <v>14</v>
      </c>
      <c r="B29" s="26">
        <v>9</v>
      </c>
      <c r="C29" s="62">
        <f t="shared" si="33"/>
        <v>0.62133805695598854</v>
      </c>
      <c r="D29" s="62">
        <f t="shared" si="34"/>
        <v>5.3527980535279802</v>
      </c>
      <c r="E29" s="62">
        <f t="shared" si="35"/>
        <v>0.5430683360989591</v>
      </c>
      <c r="F29" s="62">
        <f t="shared" si="36"/>
        <v>0</v>
      </c>
      <c r="G29" s="62">
        <f t="shared" si="37"/>
        <v>0</v>
      </c>
      <c r="H29" s="62">
        <f t="shared" si="38"/>
        <v>0</v>
      </c>
      <c r="I29" s="62">
        <f t="shared" si="39"/>
        <v>2.1440616718862922</v>
      </c>
      <c r="J29" s="62">
        <f t="shared" si="40"/>
        <v>27.604166666666668</v>
      </c>
      <c r="K29" s="62">
        <f t="shared" si="41"/>
        <v>0</v>
      </c>
      <c r="L29" s="62">
        <f t="shared" si="42"/>
        <v>0</v>
      </c>
      <c r="M29" s="62">
        <f t="shared" si="43"/>
        <v>0.46765393608729544</v>
      </c>
      <c r="O29" s="48">
        <v>106</v>
      </c>
      <c r="P29" s="48">
        <v>24</v>
      </c>
      <c r="Q29" s="48">
        <v>26</v>
      </c>
      <c r="R29" s="48">
        <v>0</v>
      </c>
      <c r="S29" s="48">
        <v>0</v>
      </c>
      <c r="T29" s="48">
        <v>0</v>
      </c>
      <c r="U29" s="48">
        <v>36</v>
      </c>
      <c r="V29" s="48">
        <v>20</v>
      </c>
      <c r="W29" s="48">
        <v>0</v>
      </c>
      <c r="X29" s="48">
        <v>0</v>
      </c>
      <c r="Y29" s="48">
        <v>0</v>
      </c>
      <c r="AA29" s="44">
        <v>122</v>
      </c>
      <c r="AB29" s="44">
        <v>20</v>
      </c>
      <c r="AC29" s="44">
        <v>10</v>
      </c>
      <c r="AD29" s="44">
        <v>0</v>
      </c>
      <c r="AE29" s="44">
        <v>0</v>
      </c>
      <c r="AF29" s="44">
        <v>0</v>
      </c>
      <c r="AG29" s="44">
        <v>53</v>
      </c>
      <c r="AH29" s="44">
        <v>33</v>
      </c>
      <c r="AI29" s="44">
        <v>0</v>
      </c>
      <c r="AJ29" s="44">
        <v>0</v>
      </c>
      <c r="AK29" s="44">
        <v>6</v>
      </c>
    </row>
    <row r="30" spans="1:37" ht="15" x14ac:dyDescent="0.25">
      <c r="A30" s="4" t="s">
        <v>153</v>
      </c>
      <c r="B30" s="26">
        <v>2</v>
      </c>
      <c r="C30" s="62">
        <f t="shared" si="33"/>
        <v>1.7250306581278103</v>
      </c>
      <c r="D30" s="62">
        <f t="shared" si="34"/>
        <v>0</v>
      </c>
      <c r="E30" s="62">
        <f t="shared" si="35"/>
        <v>9.0058832403077389</v>
      </c>
      <c r="F30" s="62">
        <f t="shared" si="36"/>
        <v>0</v>
      </c>
      <c r="G30" s="62">
        <f t="shared" si="37"/>
        <v>0</v>
      </c>
      <c r="H30" s="62">
        <f t="shared" si="38"/>
        <v>0</v>
      </c>
      <c r="I30" s="62">
        <f t="shared" si="39"/>
        <v>0.40953986991086488</v>
      </c>
      <c r="J30" s="62">
        <f t="shared" si="40"/>
        <v>0</v>
      </c>
      <c r="K30" s="62">
        <f t="shared" si="41"/>
        <v>0.19745108598097291</v>
      </c>
      <c r="L30" s="62">
        <f t="shared" si="42"/>
        <v>0</v>
      </c>
      <c r="M30" s="62">
        <f t="shared" si="43"/>
        <v>0.62353858144972718</v>
      </c>
      <c r="O30" s="48">
        <v>323</v>
      </c>
      <c r="P30" s="48">
        <v>0</v>
      </c>
      <c r="Q30" s="48">
        <v>302</v>
      </c>
      <c r="R30" s="48">
        <v>0</v>
      </c>
      <c r="S30" s="48">
        <v>0</v>
      </c>
      <c r="T30" s="48">
        <v>0</v>
      </c>
      <c r="U30" s="48">
        <v>10</v>
      </c>
      <c r="V30" s="48">
        <v>0</v>
      </c>
      <c r="W30" s="48">
        <v>7</v>
      </c>
      <c r="X30" s="48">
        <v>0</v>
      </c>
      <c r="Y30" s="48">
        <v>4</v>
      </c>
      <c r="AA30" s="44">
        <v>310</v>
      </c>
      <c r="AB30" s="44">
        <v>0</v>
      </c>
      <c r="AC30" s="44">
        <v>295</v>
      </c>
      <c r="AD30" s="44">
        <v>0</v>
      </c>
      <c r="AE30" s="44">
        <v>0</v>
      </c>
      <c r="AF30" s="44">
        <v>0</v>
      </c>
      <c r="AG30" s="44">
        <v>7</v>
      </c>
      <c r="AH30" s="44">
        <v>0</v>
      </c>
      <c r="AI30" s="44">
        <v>4</v>
      </c>
      <c r="AJ30" s="44">
        <v>0</v>
      </c>
      <c r="AK30" s="44">
        <v>4</v>
      </c>
    </row>
    <row r="31" spans="1:37" ht="15" x14ac:dyDescent="0.25">
      <c r="A31" s="4" t="s">
        <v>16</v>
      </c>
      <c r="B31" s="26">
        <v>4</v>
      </c>
      <c r="C31" s="62">
        <f t="shared" si="33"/>
        <v>3.1094154516964165</v>
      </c>
      <c r="D31" s="62">
        <f t="shared" si="34"/>
        <v>0</v>
      </c>
      <c r="E31" s="62">
        <f t="shared" si="35"/>
        <v>0</v>
      </c>
      <c r="F31" s="62">
        <f t="shared" si="36"/>
        <v>0</v>
      </c>
      <c r="G31" s="62">
        <f t="shared" si="37"/>
        <v>0</v>
      </c>
      <c r="H31" s="62">
        <f t="shared" si="38"/>
        <v>22.59771986970684</v>
      </c>
      <c r="I31" s="62">
        <f t="shared" si="39"/>
        <v>0.45772103107684897</v>
      </c>
      <c r="J31" s="62">
        <f t="shared" si="40"/>
        <v>0</v>
      </c>
      <c r="K31" s="62">
        <f t="shared" si="41"/>
        <v>0.16155088852988692</v>
      </c>
      <c r="L31" s="62">
        <f t="shared" si="42"/>
        <v>0</v>
      </c>
      <c r="M31" s="62">
        <f t="shared" si="43"/>
        <v>0.23382696804364772</v>
      </c>
      <c r="O31" s="48">
        <v>605</v>
      </c>
      <c r="P31" s="48">
        <v>0</v>
      </c>
      <c r="Q31" s="48">
        <v>0</v>
      </c>
      <c r="R31" s="48">
        <v>0</v>
      </c>
      <c r="S31" s="48">
        <v>0</v>
      </c>
      <c r="T31" s="48">
        <v>587</v>
      </c>
      <c r="U31" s="48">
        <v>9</v>
      </c>
      <c r="V31" s="48">
        <v>0</v>
      </c>
      <c r="W31" s="48">
        <v>6</v>
      </c>
      <c r="X31" s="48">
        <v>0</v>
      </c>
      <c r="Y31" s="48">
        <v>3</v>
      </c>
      <c r="AA31" s="44">
        <v>536</v>
      </c>
      <c r="AB31" s="44">
        <v>0</v>
      </c>
      <c r="AC31" s="44">
        <v>0</v>
      </c>
      <c r="AD31" s="44">
        <v>0</v>
      </c>
      <c r="AE31" s="44">
        <v>0</v>
      </c>
      <c r="AF31" s="44">
        <v>523</v>
      </c>
      <c r="AG31" s="44">
        <v>10</v>
      </c>
      <c r="AH31" s="44">
        <v>0</v>
      </c>
      <c r="AI31" s="44">
        <v>3</v>
      </c>
      <c r="AJ31" s="44">
        <v>0</v>
      </c>
      <c r="AK31" s="44">
        <v>0</v>
      </c>
    </row>
    <row r="32" spans="1:37" ht="15" x14ac:dyDescent="0.25">
      <c r="A32" s="4" t="s">
        <v>80</v>
      </c>
      <c r="B32" s="26">
        <v>7</v>
      </c>
      <c r="C32" s="62">
        <f t="shared" si="33"/>
        <v>0.17441068265431259</v>
      </c>
      <c r="D32" s="62">
        <f t="shared" si="34"/>
        <v>0</v>
      </c>
      <c r="E32" s="62">
        <f t="shared" si="35"/>
        <v>0</v>
      </c>
      <c r="F32" s="62">
        <f t="shared" si="36"/>
        <v>0</v>
      </c>
      <c r="G32" s="62">
        <f t="shared" si="37"/>
        <v>0</v>
      </c>
      <c r="H32" s="62">
        <f t="shared" si="38"/>
        <v>0</v>
      </c>
      <c r="I32" s="62">
        <f t="shared" si="39"/>
        <v>0</v>
      </c>
      <c r="J32" s="62">
        <f t="shared" si="40"/>
        <v>0</v>
      </c>
      <c r="K32" s="62">
        <f t="shared" si="41"/>
        <v>0.2154011847065159</v>
      </c>
      <c r="L32" s="62">
        <f t="shared" si="42"/>
        <v>0</v>
      </c>
      <c r="M32" s="62">
        <f t="shared" si="43"/>
        <v>4.0530007794232272</v>
      </c>
      <c r="O32" s="48">
        <v>23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4</v>
      </c>
      <c r="X32" s="48">
        <v>0</v>
      </c>
      <c r="Y32" s="48">
        <v>19</v>
      </c>
      <c r="AA32" s="44">
        <v>41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8</v>
      </c>
      <c r="AJ32" s="44">
        <v>0</v>
      </c>
      <c r="AK32" s="44">
        <v>33</v>
      </c>
    </row>
    <row r="33" spans="1:37" ht="15" x14ac:dyDescent="0.25">
      <c r="A33" s="4" t="s">
        <v>17</v>
      </c>
      <c r="B33" s="26">
        <v>7</v>
      </c>
      <c r="C33" s="62">
        <f t="shared" si="33"/>
        <v>0.71399373211609218</v>
      </c>
      <c r="D33" s="62">
        <f t="shared" si="34"/>
        <v>0</v>
      </c>
      <c r="E33" s="62">
        <f t="shared" si="35"/>
        <v>0</v>
      </c>
      <c r="F33" s="62">
        <f t="shared" si="36"/>
        <v>0</v>
      </c>
      <c r="G33" s="62">
        <f t="shared" si="37"/>
        <v>0</v>
      </c>
      <c r="H33" s="62">
        <f t="shared" si="38"/>
        <v>0</v>
      </c>
      <c r="I33" s="62">
        <f t="shared" si="39"/>
        <v>0</v>
      </c>
      <c r="J33" s="62">
        <f t="shared" si="40"/>
        <v>0</v>
      </c>
      <c r="K33" s="62">
        <f t="shared" si="41"/>
        <v>0.37695207323640278</v>
      </c>
      <c r="L33" s="62">
        <f t="shared" si="42"/>
        <v>0</v>
      </c>
      <c r="M33" s="62">
        <f t="shared" si="43"/>
        <v>18.784099766173032</v>
      </c>
      <c r="O33" s="48">
        <v>147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17</v>
      </c>
      <c r="X33" s="48">
        <v>0</v>
      </c>
      <c r="Y33" s="48">
        <v>130</v>
      </c>
      <c r="AA33" s="44">
        <v>115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4</v>
      </c>
      <c r="AJ33" s="44">
        <v>0</v>
      </c>
      <c r="AK33" s="44">
        <v>111</v>
      </c>
    </row>
    <row r="34" spans="1:37" ht="15" x14ac:dyDescent="0.25">
      <c r="A34" s="4" t="s">
        <v>154</v>
      </c>
      <c r="B34" s="26">
        <v>6</v>
      </c>
      <c r="C34" s="62">
        <f t="shared" si="33"/>
        <v>0.66766589453604031</v>
      </c>
      <c r="D34" s="62">
        <f t="shared" si="34"/>
        <v>0</v>
      </c>
      <c r="E34" s="62">
        <f t="shared" si="35"/>
        <v>0.25644893649117517</v>
      </c>
      <c r="F34" s="62">
        <f t="shared" si="36"/>
        <v>0</v>
      </c>
      <c r="G34" s="62">
        <f t="shared" si="37"/>
        <v>0</v>
      </c>
      <c r="H34" s="62">
        <f t="shared" si="38"/>
        <v>0</v>
      </c>
      <c r="I34" s="62">
        <f t="shared" si="39"/>
        <v>0</v>
      </c>
      <c r="J34" s="62">
        <f t="shared" si="40"/>
        <v>0</v>
      </c>
      <c r="K34" s="62">
        <f t="shared" si="41"/>
        <v>4.0926225094238013</v>
      </c>
      <c r="L34" s="62">
        <f t="shared" si="42"/>
        <v>0</v>
      </c>
      <c r="M34" s="62">
        <f t="shared" si="43"/>
        <v>0</v>
      </c>
      <c r="O34" s="48">
        <v>130</v>
      </c>
      <c r="P34" s="48">
        <v>0</v>
      </c>
      <c r="Q34" s="48">
        <v>15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115</v>
      </c>
      <c r="X34" s="48">
        <v>0</v>
      </c>
      <c r="Y34" s="48">
        <v>0</v>
      </c>
      <c r="AA34" s="44">
        <v>115</v>
      </c>
      <c r="AB34" s="44">
        <v>0</v>
      </c>
      <c r="AC34" s="44">
        <v>2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113</v>
      </c>
      <c r="AJ34" s="44">
        <v>0</v>
      </c>
      <c r="AK34" s="44">
        <v>0</v>
      </c>
    </row>
    <row r="35" spans="1:37" ht="15" x14ac:dyDescent="0.25">
      <c r="A35" s="4" t="s">
        <v>19</v>
      </c>
      <c r="B35" s="26">
        <v>2</v>
      </c>
      <c r="C35" s="62">
        <f t="shared" si="33"/>
        <v>0.59953672162419946</v>
      </c>
      <c r="D35" s="62">
        <f t="shared" si="34"/>
        <v>0</v>
      </c>
      <c r="E35" s="62">
        <f t="shared" si="35"/>
        <v>3.1528133956856239</v>
      </c>
      <c r="F35" s="62">
        <f t="shared" si="36"/>
        <v>0</v>
      </c>
      <c r="G35" s="62">
        <f t="shared" si="37"/>
        <v>0</v>
      </c>
      <c r="H35" s="62">
        <f t="shared" si="38"/>
        <v>0</v>
      </c>
      <c r="I35" s="62">
        <f t="shared" si="39"/>
        <v>0</v>
      </c>
      <c r="J35" s="62">
        <f t="shared" si="40"/>
        <v>0</v>
      </c>
      <c r="K35" s="62">
        <f t="shared" si="41"/>
        <v>0.19745108598097291</v>
      </c>
      <c r="L35" s="62">
        <f t="shared" si="42"/>
        <v>0</v>
      </c>
      <c r="M35" s="62">
        <f t="shared" si="43"/>
        <v>0</v>
      </c>
      <c r="O35" s="48">
        <v>84</v>
      </c>
      <c r="P35" s="48">
        <v>0</v>
      </c>
      <c r="Q35" s="48">
        <v>80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4</v>
      </c>
      <c r="X35" s="48">
        <v>0</v>
      </c>
      <c r="Y35" s="48">
        <v>0</v>
      </c>
      <c r="AA35" s="44">
        <v>136</v>
      </c>
      <c r="AB35" s="44">
        <v>0</v>
      </c>
      <c r="AC35" s="44">
        <v>129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7</v>
      </c>
      <c r="AJ35" s="44">
        <v>0</v>
      </c>
      <c r="AK35" s="44">
        <v>0</v>
      </c>
    </row>
    <row r="36" spans="1:37" ht="15" x14ac:dyDescent="0.25">
      <c r="A36" s="4" t="s">
        <v>20</v>
      </c>
      <c r="B36" s="26">
        <v>2</v>
      </c>
      <c r="C36" s="62">
        <f t="shared" si="33"/>
        <v>0.71399373211609218</v>
      </c>
      <c r="D36" s="62">
        <f t="shared" si="34"/>
        <v>0</v>
      </c>
      <c r="E36" s="62">
        <f t="shared" si="35"/>
        <v>3.6355408055513654</v>
      </c>
      <c r="F36" s="62">
        <f t="shared" si="36"/>
        <v>0</v>
      </c>
      <c r="G36" s="62">
        <f t="shared" si="37"/>
        <v>0</v>
      </c>
      <c r="H36" s="62">
        <f t="shared" si="38"/>
        <v>0</v>
      </c>
      <c r="I36" s="62">
        <f t="shared" si="39"/>
        <v>0.19272464466393641</v>
      </c>
      <c r="J36" s="62">
        <f t="shared" si="40"/>
        <v>0</v>
      </c>
      <c r="K36" s="62">
        <f t="shared" si="41"/>
        <v>0.16155088852988692</v>
      </c>
      <c r="L36" s="62">
        <f t="shared" si="42"/>
        <v>0</v>
      </c>
      <c r="M36" s="62">
        <f t="shared" si="43"/>
        <v>0.31176929072486359</v>
      </c>
      <c r="O36" s="48">
        <v>117</v>
      </c>
      <c r="P36" s="48">
        <v>0</v>
      </c>
      <c r="Q36" s="48">
        <v>108</v>
      </c>
      <c r="R36" s="48">
        <v>0</v>
      </c>
      <c r="S36" s="48">
        <v>0</v>
      </c>
      <c r="T36" s="48">
        <v>0</v>
      </c>
      <c r="U36" s="48">
        <v>3</v>
      </c>
      <c r="V36" s="48">
        <v>0</v>
      </c>
      <c r="W36" s="48">
        <v>6</v>
      </c>
      <c r="X36" s="48">
        <v>0</v>
      </c>
      <c r="Y36" s="48">
        <v>0</v>
      </c>
      <c r="AA36" s="44">
        <v>145</v>
      </c>
      <c r="AB36" s="44">
        <v>0</v>
      </c>
      <c r="AC36" s="44">
        <v>133</v>
      </c>
      <c r="AD36" s="44">
        <v>0</v>
      </c>
      <c r="AE36" s="44">
        <v>0</v>
      </c>
      <c r="AF36" s="44">
        <v>0</v>
      </c>
      <c r="AG36" s="44">
        <v>5</v>
      </c>
      <c r="AH36" s="44">
        <v>0</v>
      </c>
      <c r="AI36" s="44">
        <v>3</v>
      </c>
      <c r="AJ36" s="44">
        <v>0</v>
      </c>
      <c r="AK36" s="44">
        <v>4</v>
      </c>
    </row>
    <row r="37" spans="1:37" ht="15" x14ac:dyDescent="0.25">
      <c r="A37" s="4" t="s">
        <v>22</v>
      </c>
      <c r="B37" s="26">
        <v>2</v>
      </c>
      <c r="C37" s="62">
        <f t="shared" si="33"/>
        <v>0.62951355770540951</v>
      </c>
      <c r="D37" s="62">
        <f t="shared" si="34"/>
        <v>0.6082725060827251</v>
      </c>
      <c r="E37" s="62">
        <f t="shared" si="35"/>
        <v>3.0623020063357971</v>
      </c>
      <c r="F37" s="62">
        <f t="shared" si="36"/>
        <v>0</v>
      </c>
      <c r="G37" s="62">
        <f t="shared" si="37"/>
        <v>0</v>
      </c>
      <c r="H37" s="62">
        <f t="shared" si="38"/>
        <v>0.10179153094462541</v>
      </c>
      <c r="I37" s="62">
        <f t="shared" si="39"/>
        <v>0</v>
      </c>
      <c r="J37" s="62">
        <f t="shared" si="40"/>
        <v>0</v>
      </c>
      <c r="K37" s="62">
        <f t="shared" si="41"/>
        <v>0.32310177705977383</v>
      </c>
      <c r="L37" s="62">
        <f t="shared" si="42"/>
        <v>0</v>
      </c>
      <c r="M37" s="62">
        <f t="shared" si="43"/>
        <v>0</v>
      </c>
      <c r="O37" s="48">
        <v>98</v>
      </c>
      <c r="P37" s="48">
        <v>5</v>
      </c>
      <c r="Q37" s="48">
        <v>93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AA37" s="44">
        <v>133</v>
      </c>
      <c r="AB37" s="44">
        <v>0</v>
      </c>
      <c r="AC37" s="44">
        <v>110</v>
      </c>
      <c r="AD37" s="44">
        <v>0</v>
      </c>
      <c r="AE37" s="44">
        <v>0</v>
      </c>
      <c r="AF37" s="44">
        <v>5</v>
      </c>
      <c r="AG37" s="44">
        <v>0</v>
      </c>
      <c r="AH37" s="44">
        <v>0</v>
      </c>
      <c r="AI37" s="44">
        <v>18</v>
      </c>
      <c r="AJ37" s="44">
        <v>0</v>
      </c>
      <c r="AK37" s="44">
        <v>0</v>
      </c>
    </row>
    <row r="38" spans="1:37" ht="15" x14ac:dyDescent="0.25">
      <c r="A38" s="4" t="s">
        <v>181</v>
      </c>
      <c r="B38" s="26">
        <v>7</v>
      </c>
      <c r="C38" s="62">
        <f t="shared" si="33"/>
        <v>0.55865921787709494</v>
      </c>
      <c r="D38" s="62">
        <f t="shared" si="34"/>
        <v>0</v>
      </c>
      <c r="E38" s="62">
        <f t="shared" si="35"/>
        <v>7.5426157791522105E-2</v>
      </c>
      <c r="F38" s="62">
        <f t="shared" si="36"/>
        <v>0</v>
      </c>
      <c r="G38" s="62">
        <f t="shared" si="37"/>
        <v>0</v>
      </c>
      <c r="H38" s="62">
        <f t="shared" si="38"/>
        <v>8.1433224755700334E-2</v>
      </c>
      <c r="I38" s="62">
        <f t="shared" si="39"/>
        <v>0.28908696699590458</v>
      </c>
      <c r="J38" s="62">
        <f t="shared" si="40"/>
        <v>0</v>
      </c>
      <c r="K38" s="62">
        <f t="shared" si="41"/>
        <v>1.4719080954945252</v>
      </c>
      <c r="L38" s="62">
        <f t="shared" si="42"/>
        <v>0</v>
      </c>
      <c r="M38" s="62">
        <f t="shared" si="43"/>
        <v>7.9501169134840222</v>
      </c>
      <c r="O38" s="48">
        <v>101</v>
      </c>
      <c r="P38" s="48">
        <v>0</v>
      </c>
      <c r="Q38" s="48">
        <v>5</v>
      </c>
      <c r="R38" s="48">
        <v>0</v>
      </c>
      <c r="S38" s="48">
        <v>0</v>
      </c>
      <c r="T38" s="48">
        <v>4</v>
      </c>
      <c r="U38" s="48">
        <v>8</v>
      </c>
      <c r="V38" s="48">
        <v>0</v>
      </c>
      <c r="W38" s="48">
        <v>36</v>
      </c>
      <c r="X38" s="48">
        <v>0</v>
      </c>
      <c r="Y38" s="48">
        <v>48</v>
      </c>
      <c r="AA38" s="44">
        <v>104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4</v>
      </c>
      <c r="AH38" s="44">
        <v>0</v>
      </c>
      <c r="AI38" s="44">
        <v>46</v>
      </c>
      <c r="AJ38" s="44">
        <v>0</v>
      </c>
      <c r="AK38" s="44">
        <v>54</v>
      </c>
    </row>
    <row r="39" spans="1:37" ht="15" x14ac:dyDescent="0.25">
      <c r="A39" s="4" t="s">
        <v>155</v>
      </c>
      <c r="B39" s="26">
        <v>6</v>
      </c>
      <c r="C39" s="62">
        <f t="shared" si="33"/>
        <v>0.56138438479356867</v>
      </c>
      <c r="D39" s="62">
        <f t="shared" si="34"/>
        <v>0</v>
      </c>
      <c r="E39" s="62">
        <f t="shared" si="35"/>
        <v>0.39221602051591492</v>
      </c>
      <c r="F39" s="62">
        <f t="shared" si="36"/>
        <v>0</v>
      </c>
      <c r="G39" s="62">
        <f t="shared" si="37"/>
        <v>0</v>
      </c>
      <c r="H39" s="62">
        <f t="shared" si="38"/>
        <v>0</v>
      </c>
      <c r="I39" s="62">
        <f t="shared" si="39"/>
        <v>0.81907973982172977</v>
      </c>
      <c r="J39" s="62">
        <f t="shared" si="40"/>
        <v>0</v>
      </c>
      <c r="K39" s="62">
        <f t="shared" si="41"/>
        <v>2.6207144139292766</v>
      </c>
      <c r="L39" s="62">
        <f t="shared" si="42"/>
        <v>0</v>
      </c>
      <c r="M39" s="62">
        <f t="shared" si="43"/>
        <v>0</v>
      </c>
      <c r="O39" s="48">
        <v>118</v>
      </c>
      <c r="P39" s="48">
        <v>0</v>
      </c>
      <c r="Q39" s="48">
        <v>17</v>
      </c>
      <c r="R39" s="48">
        <v>0</v>
      </c>
      <c r="S39" s="48">
        <v>0</v>
      </c>
      <c r="T39" s="48">
        <v>0</v>
      </c>
      <c r="U39" s="48">
        <v>22</v>
      </c>
      <c r="V39" s="48">
        <v>0</v>
      </c>
      <c r="W39" s="48">
        <v>79</v>
      </c>
      <c r="X39" s="48">
        <v>0</v>
      </c>
      <c r="Y39" s="48">
        <v>0</v>
      </c>
      <c r="AA39" s="44">
        <v>88</v>
      </c>
      <c r="AB39" s="44">
        <v>0</v>
      </c>
      <c r="AC39" s="44">
        <v>9</v>
      </c>
      <c r="AD39" s="44">
        <v>0</v>
      </c>
      <c r="AE39" s="44">
        <v>0</v>
      </c>
      <c r="AF39" s="44">
        <v>0</v>
      </c>
      <c r="AG39" s="44">
        <v>12</v>
      </c>
      <c r="AH39" s="44">
        <v>0</v>
      </c>
      <c r="AI39" s="44">
        <v>67</v>
      </c>
      <c r="AJ39" s="44">
        <v>0</v>
      </c>
      <c r="AK39" s="44">
        <v>0</v>
      </c>
    </row>
    <row r="40" spans="1:37" ht="15" x14ac:dyDescent="0.25">
      <c r="A40" s="4" t="s">
        <v>24</v>
      </c>
      <c r="B40" s="26">
        <v>9</v>
      </c>
      <c r="C40" s="62">
        <f t="shared" si="33"/>
        <v>0.4660035427169914</v>
      </c>
      <c r="D40" s="62">
        <f t="shared" si="34"/>
        <v>0</v>
      </c>
      <c r="E40" s="62">
        <f t="shared" si="35"/>
        <v>0.98054005128978727</v>
      </c>
      <c r="F40" s="62">
        <f t="shared" si="36"/>
        <v>0</v>
      </c>
      <c r="G40" s="62">
        <f t="shared" si="37"/>
        <v>0</v>
      </c>
      <c r="H40" s="62">
        <f t="shared" si="38"/>
        <v>0</v>
      </c>
      <c r="I40" s="62">
        <f t="shared" si="39"/>
        <v>1.1804384485666104</v>
      </c>
      <c r="J40" s="62">
        <f t="shared" si="40"/>
        <v>20.3125</v>
      </c>
      <c r="K40" s="62">
        <f t="shared" si="41"/>
        <v>0.25130138215760189</v>
      </c>
      <c r="L40" s="62">
        <f t="shared" si="42"/>
        <v>0</v>
      </c>
      <c r="M40" s="62">
        <f t="shared" si="43"/>
        <v>0.31176929072486359</v>
      </c>
      <c r="O40" s="48">
        <v>73</v>
      </c>
      <c r="P40" s="48">
        <v>0</v>
      </c>
      <c r="Q40" s="48">
        <v>30</v>
      </c>
      <c r="R40" s="48">
        <v>0</v>
      </c>
      <c r="S40" s="48">
        <v>0</v>
      </c>
      <c r="T40" s="48">
        <v>0</v>
      </c>
      <c r="U40" s="48">
        <v>20</v>
      </c>
      <c r="V40" s="48">
        <v>14</v>
      </c>
      <c r="W40" s="48">
        <v>9</v>
      </c>
      <c r="X40" s="48">
        <v>0</v>
      </c>
      <c r="Y40" s="48">
        <v>0</v>
      </c>
      <c r="AA40" s="44">
        <v>98</v>
      </c>
      <c r="AB40" s="44">
        <v>0</v>
      </c>
      <c r="AC40" s="44">
        <v>35</v>
      </c>
      <c r="AD40" s="44">
        <v>0</v>
      </c>
      <c r="AE40" s="44">
        <v>0</v>
      </c>
      <c r="AF40" s="44">
        <v>0</v>
      </c>
      <c r="AG40" s="44">
        <v>29</v>
      </c>
      <c r="AH40" s="44">
        <v>25</v>
      </c>
      <c r="AI40" s="44">
        <v>5</v>
      </c>
      <c r="AJ40" s="44">
        <v>0</v>
      </c>
      <c r="AK40" s="44">
        <v>4</v>
      </c>
    </row>
    <row r="41" spans="1:37" ht="15" x14ac:dyDescent="0.25">
      <c r="A41" s="4" t="s">
        <v>156</v>
      </c>
      <c r="B41" s="26">
        <v>5</v>
      </c>
      <c r="C41" s="62">
        <f t="shared" si="33"/>
        <v>0.60226188854067308</v>
      </c>
      <c r="D41" s="62">
        <f t="shared" si="34"/>
        <v>0</v>
      </c>
      <c r="E41" s="62">
        <f t="shared" si="35"/>
        <v>0.46764217830743704</v>
      </c>
      <c r="F41" s="62">
        <f t="shared" si="36"/>
        <v>0</v>
      </c>
      <c r="G41" s="62">
        <f t="shared" si="37"/>
        <v>0</v>
      </c>
      <c r="H41" s="62">
        <f t="shared" si="38"/>
        <v>0</v>
      </c>
      <c r="I41" s="62">
        <f t="shared" si="39"/>
        <v>3.6858588291977834</v>
      </c>
      <c r="J41" s="62">
        <f t="shared" si="40"/>
        <v>0</v>
      </c>
      <c r="K41" s="62">
        <f t="shared" si="41"/>
        <v>0.66415365284509065</v>
      </c>
      <c r="L41" s="62">
        <f t="shared" si="42"/>
        <v>0</v>
      </c>
      <c r="M41" s="62">
        <f t="shared" si="43"/>
        <v>0</v>
      </c>
      <c r="O41" s="48">
        <v>101</v>
      </c>
      <c r="P41" s="48">
        <v>0</v>
      </c>
      <c r="Q41" s="48">
        <v>16</v>
      </c>
      <c r="R41" s="48">
        <v>0</v>
      </c>
      <c r="S41" s="48">
        <v>0</v>
      </c>
      <c r="T41" s="48">
        <v>0</v>
      </c>
      <c r="U41" s="48">
        <v>71</v>
      </c>
      <c r="V41" s="48">
        <v>0</v>
      </c>
      <c r="W41" s="48">
        <v>14</v>
      </c>
      <c r="X41" s="48">
        <v>0</v>
      </c>
      <c r="Y41" s="48">
        <v>0</v>
      </c>
      <c r="AA41" s="44">
        <v>120</v>
      </c>
      <c r="AB41" s="44">
        <v>0</v>
      </c>
      <c r="AC41" s="44">
        <v>15</v>
      </c>
      <c r="AD41" s="44">
        <v>0</v>
      </c>
      <c r="AE41" s="44">
        <v>0</v>
      </c>
      <c r="AF41" s="44">
        <v>0</v>
      </c>
      <c r="AG41" s="44">
        <v>82</v>
      </c>
      <c r="AH41" s="44">
        <v>0</v>
      </c>
      <c r="AI41" s="44">
        <v>23</v>
      </c>
      <c r="AJ41" s="44">
        <v>0</v>
      </c>
      <c r="AK41" s="44">
        <v>0</v>
      </c>
    </row>
    <row r="42" spans="1:37" ht="15" x14ac:dyDescent="0.25">
      <c r="A42" s="4" t="s">
        <v>157</v>
      </c>
      <c r="B42" s="26">
        <v>6</v>
      </c>
      <c r="C42" s="62">
        <f t="shared" si="33"/>
        <v>0.89657991551982552</v>
      </c>
      <c r="D42" s="62">
        <f t="shared" si="34"/>
        <v>0</v>
      </c>
      <c r="E42" s="62">
        <f t="shared" si="35"/>
        <v>7.5426157791522105E-2</v>
      </c>
      <c r="F42" s="62">
        <f t="shared" si="36"/>
        <v>0</v>
      </c>
      <c r="G42" s="62">
        <f t="shared" si="37"/>
        <v>0</v>
      </c>
      <c r="H42" s="62">
        <f t="shared" si="38"/>
        <v>0</v>
      </c>
      <c r="I42" s="62">
        <f t="shared" si="39"/>
        <v>0.43363045049385696</v>
      </c>
      <c r="J42" s="62">
        <f t="shared" si="40"/>
        <v>0</v>
      </c>
      <c r="K42" s="62">
        <f t="shared" si="41"/>
        <v>5.2773290253096388</v>
      </c>
      <c r="L42" s="62">
        <f t="shared" si="42"/>
        <v>0</v>
      </c>
      <c r="M42" s="62">
        <f t="shared" si="43"/>
        <v>0.93530787217459088</v>
      </c>
      <c r="O42" s="48">
        <v>144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14</v>
      </c>
      <c r="V42" s="48">
        <v>0</v>
      </c>
      <c r="W42" s="48">
        <v>126</v>
      </c>
      <c r="X42" s="48">
        <v>0</v>
      </c>
      <c r="Y42" s="48">
        <v>4</v>
      </c>
      <c r="AA42" s="44">
        <v>185</v>
      </c>
      <c r="AB42" s="44">
        <v>0</v>
      </c>
      <c r="AC42" s="44">
        <v>5</v>
      </c>
      <c r="AD42" s="44">
        <v>0</v>
      </c>
      <c r="AE42" s="44">
        <v>0</v>
      </c>
      <c r="AF42" s="44">
        <v>0</v>
      </c>
      <c r="AG42" s="44">
        <v>4</v>
      </c>
      <c r="AH42" s="44">
        <v>0</v>
      </c>
      <c r="AI42" s="44">
        <v>168</v>
      </c>
      <c r="AJ42" s="44">
        <v>0</v>
      </c>
      <c r="AK42" s="44">
        <v>8</v>
      </c>
    </row>
    <row r="43" spans="1:37" ht="15" x14ac:dyDescent="0.25">
      <c r="A43" s="4" t="s">
        <v>158</v>
      </c>
      <c r="B43" s="26">
        <v>6</v>
      </c>
      <c r="C43" s="62">
        <f t="shared" si="33"/>
        <v>0.73034473361493391</v>
      </c>
      <c r="D43" s="62">
        <f t="shared" si="34"/>
        <v>0</v>
      </c>
      <c r="E43" s="62">
        <f t="shared" si="35"/>
        <v>7.5426157791522105E-2</v>
      </c>
      <c r="F43" s="62">
        <f t="shared" si="36"/>
        <v>0</v>
      </c>
      <c r="G43" s="62">
        <f t="shared" si="37"/>
        <v>0</v>
      </c>
      <c r="H43" s="62">
        <f t="shared" si="38"/>
        <v>0.20358306188925082</v>
      </c>
      <c r="I43" s="62">
        <f t="shared" si="39"/>
        <v>0.43363045049385696</v>
      </c>
      <c r="J43" s="62">
        <f t="shared" si="40"/>
        <v>0</v>
      </c>
      <c r="K43" s="62">
        <f t="shared" si="41"/>
        <v>4.1285227068748878</v>
      </c>
      <c r="L43" s="62">
        <f t="shared" si="42"/>
        <v>0</v>
      </c>
      <c r="M43" s="62">
        <f t="shared" si="43"/>
        <v>0.38971161340607952</v>
      </c>
      <c r="O43" s="48">
        <v>145</v>
      </c>
      <c r="P43" s="48">
        <v>0</v>
      </c>
      <c r="Q43" s="48">
        <v>5</v>
      </c>
      <c r="R43" s="48">
        <v>0</v>
      </c>
      <c r="S43" s="48">
        <v>0</v>
      </c>
      <c r="T43" s="48">
        <v>0</v>
      </c>
      <c r="U43" s="48">
        <v>14</v>
      </c>
      <c r="V43" s="48">
        <v>0</v>
      </c>
      <c r="W43" s="48">
        <v>126</v>
      </c>
      <c r="X43" s="48">
        <v>0</v>
      </c>
      <c r="Y43" s="48">
        <v>0</v>
      </c>
      <c r="AA43" s="44">
        <v>123</v>
      </c>
      <c r="AB43" s="44">
        <v>0</v>
      </c>
      <c r="AC43" s="44">
        <v>0</v>
      </c>
      <c r="AD43" s="44">
        <v>0</v>
      </c>
      <c r="AE43" s="44">
        <v>0</v>
      </c>
      <c r="AF43" s="44">
        <v>10</v>
      </c>
      <c r="AG43" s="44">
        <v>4</v>
      </c>
      <c r="AH43" s="44">
        <v>0</v>
      </c>
      <c r="AI43" s="44">
        <v>104</v>
      </c>
      <c r="AJ43" s="44">
        <v>0</v>
      </c>
      <c r="AK43" s="44">
        <v>5</v>
      </c>
    </row>
    <row r="44" spans="1:37" ht="15" x14ac:dyDescent="0.25">
      <c r="A44" s="4" t="s">
        <v>27</v>
      </c>
      <c r="B44" s="26">
        <v>5</v>
      </c>
      <c r="C44" s="62">
        <f t="shared" si="33"/>
        <v>2.6352364082300039</v>
      </c>
      <c r="D44" s="62">
        <f t="shared" si="34"/>
        <v>0</v>
      </c>
      <c r="E44" s="62">
        <f t="shared" si="35"/>
        <v>1.4783526927138331</v>
      </c>
      <c r="F44" s="62">
        <f t="shared" si="36"/>
        <v>0</v>
      </c>
      <c r="G44" s="62">
        <f t="shared" si="37"/>
        <v>0</v>
      </c>
      <c r="H44" s="62">
        <f t="shared" si="38"/>
        <v>0</v>
      </c>
      <c r="I44" s="62">
        <f t="shared" si="39"/>
        <v>16.79113466634546</v>
      </c>
      <c r="J44" s="62">
        <f t="shared" si="40"/>
        <v>0</v>
      </c>
      <c r="K44" s="62">
        <f t="shared" si="41"/>
        <v>3.0874169807933947</v>
      </c>
      <c r="L44" s="62">
        <f t="shared" si="42"/>
        <v>0</v>
      </c>
      <c r="M44" s="62">
        <f t="shared" si="43"/>
        <v>0</v>
      </c>
      <c r="O44" s="48">
        <v>487</v>
      </c>
      <c r="P44" s="48">
        <v>0</v>
      </c>
      <c r="Q44" s="48">
        <v>54</v>
      </c>
      <c r="R44" s="48">
        <v>0</v>
      </c>
      <c r="S44" s="48">
        <v>0</v>
      </c>
      <c r="T44" s="48">
        <v>0</v>
      </c>
      <c r="U44" s="48">
        <v>352</v>
      </c>
      <c r="V44" s="48">
        <v>0</v>
      </c>
      <c r="W44" s="48">
        <v>81</v>
      </c>
      <c r="X44" s="48">
        <v>0</v>
      </c>
      <c r="Y44" s="48">
        <v>0</v>
      </c>
      <c r="AA44" s="44">
        <v>480</v>
      </c>
      <c r="AB44" s="44">
        <v>0</v>
      </c>
      <c r="AC44" s="44">
        <v>44</v>
      </c>
      <c r="AD44" s="44">
        <v>0</v>
      </c>
      <c r="AE44" s="44">
        <v>0</v>
      </c>
      <c r="AF44" s="44">
        <v>0</v>
      </c>
      <c r="AG44" s="44">
        <v>345</v>
      </c>
      <c r="AH44" s="44">
        <v>0</v>
      </c>
      <c r="AI44" s="44">
        <v>91</v>
      </c>
      <c r="AJ44" s="44">
        <v>0</v>
      </c>
      <c r="AK44" s="44">
        <v>0</v>
      </c>
    </row>
    <row r="45" spans="1:37" ht="15" x14ac:dyDescent="0.25">
      <c r="A45" s="4" t="s">
        <v>159</v>
      </c>
      <c r="B45" s="26">
        <v>3</v>
      </c>
      <c r="C45" s="62">
        <f t="shared" si="33"/>
        <v>1.2454012808284507</v>
      </c>
      <c r="D45" s="62">
        <f t="shared" si="34"/>
        <v>0</v>
      </c>
      <c r="E45" s="62">
        <f t="shared" si="35"/>
        <v>0.61849449389048117</v>
      </c>
      <c r="F45" s="62">
        <f t="shared" si="36"/>
        <v>0</v>
      </c>
      <c r="G45" s="62">
        <f t="shared" si="37"/>
        <v>7.3290221438369594</v>
      </c>
      <c r="H45" s="62">
        <f t="shared" si="38"/>
        <v>0</v>
      </c>
      <c r="I45" s="62">
        <f t="shared" si="39"/>
        <v>0.16863406408094433</v>
      </c>
      <c r="J45" s="62">
        <f t="shared" si="40"/>
        <v>0</v>
      </c>
      <c r="K45" s="62">
        <f t="shared" si="41"/>
        <v>0.62825345539400468</v>
      </c>
      <c r="L45" s="62">
        <f t="shared" si="42"/>
        <v>0</v>
      </c>
      <c r="M45" s="62">
        <f t="shared" si="43"/>
        <v>0</v>
      </c>
      <c r="O45" s="48">
        <v>255</v>
      </c>
      <c r="P45" s="48">
        <v>0</v>
      </c>
      <c r="Q45" s="48">
        <v>13</v>
      </c>
      <c r="R45" s="48">
        <v>0</v>
      </c>
      <c r="S45" s="48">
        <v>214</v>
      </c>
      <c r="T45" s="48">
        <v>0</v>
      </c>
      <c r="U45" s="48">
        <v>7</v>
      </c>
      <c r="V45" s="48">
        <v>0</v>
      </c>
      <c r="W45" s="48">
        <v>21</v>
      </c>
      <c r="X45" s="48">
        <v>0</v>
      </c>
      <c r="Y45" s="48">
        <v>0</v>
      </c>
      <c r="AA45" s="44">
        <v>202</v>
      </c>
      <c r="AB45" s="44">
        <v>0</v>
      </c>
      <c r="AC45" s="44">
        <v>28</v>
      </c>
      <c r="AD45" s="44">
        <v>0</v>
      </c>
      <c r="AE45" s="44">
        <v>160</v>
      </c>
      <c r="AF45" s="44">
        <v>0</v>
      </c>
      <c r="AG45" s="44">
        <v>0</v>
      </c>
      <c r="AH45" s="44">
        <v>0</v>
      </c>
      <c r="AI45" s="44">
        <v>14</v>
      </c>
      <c r="AJ45" s="44">
        <v>0</v>
      </c>
      <c r="AK45" s="44">
        <v>0</v>
      </c>
    </row>
    <row r="46" spans="1:37" ht="15" x14ac:dyDescent="0.25">
      <c r="A46" s="4" t="s">
        <v>29</v>
      </c>
      <c r="B46" s="26">
        <v>6</v>
      </c>
      <c r="C46" s="62">
        <f t="shared" si="33"/>
        <v>1.6323749829677068</v>
      </c>
      <c r="D46" s="62">
        <f t="shared" si="34"/>
        <v>0</v>
      </c>
      <c r="E46" s="62">
        <f t="shared" si="35"/>
        <v>0</v>
      </c>
      <c r="F46" s="62">
        <f t="shared" si="36"/>
        <v>0</v>
      </c>
      <c r="G46" s="62">
        <f t="shared" si="37"/>
        <v>0.15677052714089751</v>
      </c>
      <c r="H46" s="62">
        <f t="shared" si="38"/>
        <v>0</v>
      </c>
      <c r="I46" s="62">
        <f t="shared" si="39"/>
        <v>0.12045290291496025</v>
      </c>
      <c r="J46" s="62">
        <f t="shared" si="40"/>
        <v>0</v>
      </c>
      <c r="K46" s="62">
        <f t="shared" si="41"/>
        <v>10.518757853168193</v>
      </c>
      <c r="L46" s="62">
        <f t="shared" si="42"/>
        <v>0</v>
      </c>
      <c r="M46" s="62">
        <f t="shared" si="43"/>
        <v>0</v>
      </c>
      <c r="O46" s="48">
        <v>332</v>
      </c>
      <c r="P46" s="48">
        <v>0</v>
      </c>
      <c r="Q46" s="48">
        <v>0</v>
      </c>
      <c r="R46" s="48">
        <v>0</v>
      </c>
      <c r="S46" s="48">
        <v>8</v>
      </c>
      <c r="T46" s="48">
        <v>0</v>
      </c>
      <c r="U46" s="48">
        <v>5</v>
      </c>
      <c r="V46" s="48">
        <v>0</v>
      </c>
      <c r="W46" s="48">
        <v>319</v>
      </c>
      <c r="X46" s="48">
        <v>0</v>
      </c>
      <c r="Y46" s="48">
        <v>0</v>
      </c>
      <c r="AA46" s="44">
        <v>267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267</v>
      </c>
      <c r="AJ46" s="44">
        <v>0</v>
      </c>
      <c r="AK46" s="44">
        <v>0</v>
      </c>
    </row>
    <row r="47" spans="1:37" ht="15" x14ac:dyDescent="0.25">
      <c r="A47" s="4" t="s">
        <v>30</v>
      </c>
      <c r="B47" s="26">
        <v>4</v>
      </c>
      <c r="C47" s="62">
        <f t="shared" si="33"/>
        <v>1.0682654312576645</v>
      </c>
      <c r="D47" s="62">
        <f t="shared" si="34"/>
        <v>0</v>
      </c>
      <c r="E47" s="62">
        <f t="shared" si="35"/>
        <v>0</v>
      </c>
      <c r="F47" s="62">
        <f t="shared" si="36"/>
        <v>0</v>
      </c>
      <c r="G47" s="62">
        <f t="shared" si="37"/>
        <v>0</v>
      </c>
      <c r="H47" s="62">
        <f t="shared" si="38"/>
        <v>7.5732899022801305</v>
      </c>
      <c r="I47" s="62">
        <f t="shared" si="39"/>
        <v>0.12045290291496025</v>
      </c>
      <c r="J47" s="62">
        <f t="shared" si="40"/>
        <v>0</v>
      </c>
      <c r="K47" s="62">
        <f t="shared" si="41"/>
        <v>0.26925148088314482</v>
      </c>
      <c r="L47" s="62">
        <f t="shared" si="42"/>
        <v>0</v>
      </c>
      <c r="M47" s="62">
        <f t="shared" si="43"/>
        <v>0</v>
      </c>
      <c r="O47" s="48">
        <v>185</v>
      </c>
      <c r="P47" s="48">
        <v>0</v>
      </c>
      <c r="Q47" s="48">
        <v>0</v>
      </c>
      <c r="R47" s="48">
        <v>0</v>
      </c>
      <c r="S47" s="48">
        <v>0</v>
      </c>
      <c r="T47" s="48">
        <v>172</v>
      </c>
      <c r="U47" s="48">
        <v>5</v>
      </c>
      <c r="V47" s="48">
        <v>0</v>
      </c>
      <c r="W47" s="48">
        <v>8</v>
      </c>
      <c r="X47" s="48">
        <v>0</v>
      </c>
      <c r="Y47" s="48">
        <v>0</v>
      </c>
      <c r="AA47" s="44">
        <v>207</v>
      </c>
      <c r="AB47" s="44">
        <v>0</v>
      </c>
      <c r="AC47" s="44">
        <v>0</v>
      </c>
      <c r="AD47" s="44">
        <v>0</v>
      </c>
      <c r="AE47" s="44">
        <v>0</v>
      </c>
      <c r="AF47" s="44">
        <v>200</v>
      </c>
      <c r="AG47" s="44">
        <v>0</v>
      </c>
      <c r="AH47" s="44">
        <v>0</v>
      </c>
      <c r="AI47" s="44">
        <v>7</v>
      </c>
      <c r="AJ47" s="44">
        <v>0</v>
      </c>
      <c r="AK47" s="44">
        <v>0</v>
      </c>
    </row>
    <row r="48" spans="1:37" ht="15" x14ac:dyDescent="0.25">
      <c r="A48" s="4" t="s">
        <v>182</v>
      </c>
      <c r="B48" s="26">
        <v>4</v>
      </c>
      <c r="C48" s="62">
        <f t="shared" si="33"/>
        <v>2.518054230821638</v>
      </c>
      <c r="D48" s="62">
        <f t="shared" si="34"/>
        <v>0</v>
      </c>
      <c r="E48" s="62">
        <f t="shared" si="35"/>
        <v>0</v>
      </c>
      <c r="F48" s="62">
        <f t="shared" si="36"/>
        <v>0</v>
      </c>
      <c r="G48" s="62">
        <f t="shared" si="37"/>
        <v>0</v>
      </c>
      <c r="H48" s="62">
        <f t="shared" si="38"/>
        <v>17.100977198697066</v>
      </c>
      <c r="I48" s="62">
        <f t="shared" si="39"/>
        <v>1.3972536738135388</v>
      </c>
      <c r="J48" s="62">
        <f t="shared" si="40"/>
        <v>0</v>
      </c>
      <c r="K48" s="62">
        <f t="shared" si="41"/>
        <v>0.46670256686411771</v>
      </c>
      <c r="L48" s="62">
        <f t="shared" si="42"/>
        <v>0</v>
      </c>
      <c r="M48" s="62">
        <f t="shared" si="43"/>
        <v>0</v>
      </c>
      <c r="O48" s="48">
        <v>547</v>
      </c>
      <c r="P48" s="48">
        <v>0</v>
      </c>
      <c r="Q48" s="48">
        <v>0</v>
      </c>
      <c r="R48" s="48">
        <v>0</v>
      </c>
      <c r="S48" s="48">
        <v>0</v>
      </c>
      <c r="T48" s="48">
        <v>497</v>
      </c>
      <c r="U48" s="48">
        <v>36</v>
      </c>
      <c r="V48" s="48">
        <v>0</v>
      </c>
      <c r="W48" s="48">
        <v>14</v>
      </c>
      <c r="X48" s="48">
        <v>0</v>
      </c>
      <c r="Y48" s="48">
        <v>0</v>
      </c>
      <c r="AA48" s="44">
        <v>377</v>
      </c>
      <c r="AB48" s="44">
        <v>0</v>
      </c>
      <c r="AC48" s="44">
        <v>0</v>
      </c>
      <c r="AD48" s="44">
        <v>0</v>
      </c>
      <c r="AE48" s="44">
        <v>0</v>
      </c>
      <c r="AF48" s="44">
        <v>343</v>
      </c>
      <c r="AG48" s="44">
        <v>22</v>
      </c>
      <c r="AH48" s="44">
        <v>0</v>
      </c>
      <c r="AI48" s="44">
        <v>12</v>
      </c>
      <c r="AJ48" s="44">
        <v>0</v>
      </c>
      <c r="AK48" s="44">
        <v>0</v>
      </c>
    </row>
    <row r="49" spans="1:37" ht="15" x14ac:dyDescent="0.25">
      <c r="A49" s="4" t="s">
        <v>32</v>
      </c>
      <c r="B49" s="26">
        <v>4</v>
      </c>
      <c r="C49" s="62">
        <f t="shared" si="33"/>
        <v>2.5017032293227959</v>
      </c>
      <c r="D49" s="62">
        <f t="shared" si="34"/>
        <v>0</v>
      </c>
      <c r="E49" s="62">
        <f t="shared" si="35"/>
        <v>0.24136370493287071</v>
      </c>
      <c r="F49" s="62">
        <f t="shared" si="36"/>
        <v>0</v>
      </c>
      <c r="G49" s="62">
        <f t="shared" si="37"/>
        <v>0</v>
      </c>
      <c r="H49" s="62">
        <f t="shared" si="38"/>
        <v>16.368078175895764</v>
      </c>
      <c r="I49" s="62">
        <f t="shared" si="39"/>
        <v>0.72271741748976148</v>
      </c>
      <c r="J49" s="62">
        <f t="shared" si="40"/>
        <v>0</v>
      </c>
      <c r="K49" s="62">
        <f t="shared" si="41"/>
        <v>0.93340513372823541</v>
      </c>
      <c r="L49" s="62">
        <f t="shared" si="42"/>
        <v>0</v>
      </c>
      <c r="M49" s="62">
        <f t="shared" si="43"/>
        <v>1.2470771628994544</v>
      </c>
      <c r="O49" s="48">
        <v>513</v>
      </c>
      <c r="P49" s="48">
        <v>0</v>
      </c>
      <c r="Q49" s="48">
        <v>8</v>
      </c>
      <c r="R49" s="48">
        <v>0</v>
      </c>
      <c r="S49" s="48">
        <v>0</v>
      </c>
      <c r="T49" s="48">
        <v>449</v>
      </c>
      <c r="U49" s="48">
        <v>22</v>
      </c>
      <c r="V49" s="48">
        <v>0</v>
      </c>
      <c r="W49" s="48">
        <v>26</v>
      </c>
      <c r="X49" s="48">
        <v>0</v>
      </c>
      <c r="Y49" s="48">
        <v>8</v>
      </c>
      <c r="AA49" s="44">
        <v>405</v>
      </c>
      <c r="AB49" s="44">
        <v>0</v>
      </c>
      <c r="AC49" s="44">
        <v>8</v>
      </c>
      <c r="AD49" s="44">
        <v>0</v>
      </c>
      <c r="AE49" s="44">
        <v>0</v>
      </c>
      <c r="AF49" s="44">
        <v>355</v>
      </c>
      <c r="AG49" s="44">
        <v>8</v>
      </c>
      <c r="AH49" s="44">
        <v>0</v>
      </c>
      <c r="AI49" s="44">
        <v>26</v>
      </c>
      <c r="AJ49" s="44">
        <v>0</v>
      </c>
      <c r="AK49" s="44">
        <v>8</v>
      </c>
    </row>
    <row r="50" spans="1:37" ht="15" x14ac:dyDescent="0.25">
      <c r="A50" s="4" t="s">
        <v>33</v>
      </c>
      <c r="B50" s="26">
        <v>4</v>
      </c>
      <c r="C50" s="62">
        <f t="shared" si="33"/>
        <v>2.4253985556615341</v>
      </c>
      <c r="D50" s="62">
        <f t="shared" si="34"/>
        <v>0</v>
      </c>
      <c r="E50" s="62">
        <f t="shared" si="35"/>
        <v>0.15085231558304421</v>
      </c>
      <c r="F50" s="62">
        <f t="shared" si="36"/>
        <v>0</v>
      </c>
      <c r="G50" s="62">
        <f t="shared" si="37"/>
        <v>0</v>
      </c>
      <c r="H50" s="62">
        <f t="shared" si="38"/>
        <v>16.734527687296417</v>
      </c>
      <c r="I50" s="62">
        <f t="shared" si="39"/>
        <v>1.0599855456516503</v>
      </c>
      <c r="J50" s="62">
        <f t="shared" si="40"/>
        <v>0</v>
      </c>
      <c r="K50" s="62">
        <f t="shared" si="41"/>
        <v>0.25130138215760189</v>
      </c>
      <c r="L50" s="62">
        <f t="shared" si="42"/>
        <v>0</v>
      </c>
      <c r="M50" s="62">
        <f t="shared" si="43"/>
        <v>0</v>
      </c>
      <c r="O50" s="48">
        <v>505</v>
      </c>
      <c r="P50" s="48">
        <v>0</v>
      </c>
      <c r="Q50" s="48">
        <v>5</v>
      </c>
      <c r="R50" s="48">
        <v>0</v>
      </c>
      <c r="S50" s="48">
        <v>0</v>
      </c>
      <c r="T50" s="48">
        <v>467</v>
      </c>
      <c r="U50" s="48">
        <v>26</v>
      </c>
      <c r="V50" s="48">
        <v>0</v>
      </c>
      <c r="W50" s="48">
        <v>7</v>
      </c>
      <c r="X50" s="48">
        <v>0</v>
      </c>
      <c r="Y50" s="48">
        <v>0</v>
      </c>
      <c r="AA50" s="44">
        <v>385</v>
      </c>
      <c r="AB50" s="44">
        <v>0</v>
      </c>
      <c r="AC50" s="44">
        <v>5</v>
      </c>
      <c r="AD50" s="44">
        <v>0</v>
      </c>
      <c r="AE50" s="44">
        <v>0</v>
      </c>
      <c r="AF50" s="44">
        <v>355</v>
      </c>
      <c r="AG50" s="44">
        <v>18</v>
      </c>
      <c r="AH50" s="44">
        <v>0</v>
      </c>
      <c r="AI50" s="44">
        <v>7</v>
      </c>
      <c r="AJ50" s="44">
        <v>0</v>
      </c>
      <c r="AK50" s="44">
        <v>0</v>
      </c>
    </row>
    <row r="51" spans="1:37" ht="15" x14ac:dyDescent="0.25">
      <c r="A51" s="4" t="s">
        <v>160</v>
      </c>
      <c r="B51" s="26">
        <v>6</v>
      </c>
      <c r="C51" s="62">
        <f t="shared" si="33"/>
        <v>1.1881727755825044</v>
      </c>
      <c r="D51" s="62">
        <f t="shared" si="34"/>
        <v>0</v>
      </c>
      <c r="E51" s="62">
        <f t="shared" si="35"/>
        <v>0</v>
      </c>
      <c r="F51" s="62">
        <f t="shared" si="36"/>
        <v>0</v>
      </c>
      <c r="G51" s="62">
        <f t="shared" si="37"/>
        <v>0</v>
      </c>
      <c r="H51" s="62">
        <f t="shared" si="38"/>
        <v>0</v>
      </c>
      <c r="I51" s="62">
        <f t="shared" si="39"/>
        <v>0</v>
      </c>
      <c r="J51" s="62">
        <f t="shared" si="40"/>
        <v>0</v>
      </c>
      <c r="K51" s="62">
        <f t="shared" si="41"/>
        <v>7.754442649434572</v>
      </c>
      <c r="L51" s="62">
        <f t="shared" si="42"/>
        <v>0</v>
      </c>
      <c r="M51" s="62">
        <f t="shared" si="43"/>
        <v>0.31176929072486359</v>
      </c>
      <c r="O51" s="48">
        <v>231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231</v>
      </c>
      <c r="X51" s="48">
        <v>0</v>
      </c>
      <c r="Y51" s="48">
        <v>0</v>
      </c>
      <c r="AA51" s="44">
        <v>205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201</v>
      </c>
      <c r="AJ51" s="44">
        <v>0</v>
      </c>
      <c r="AK51" s="44">
        <v>4</v>
      </c>
    </row>
    <row r="52" spans="1:37" ht="15" x14ac:dyDescent="0.25">
      <c r="A52" s="4" t="s">
        <v>161</v>
      </c>
      <c r="B52" s="26">
        <v>6</v>
      </c>
      <c r="C52" s="62">
        <f t="shared" si="33"/>
        <v>0.61043738929009406</v>
      </c>
      <c r="D52" s="62">
        <f t="shared" si="34"/>
        <v>0</v>
      </c>
      <c r="E52" s="62">
        <f t="shared" si="35"/>
        <v>0</v>
      </c>
      <c r="F52" s="62">
        <f t="shared" si="36"/>
        <v>0</v>
      </c>
      <c r="G52" s="62">
        <f t="shared" si="37"/>
        <v>0</v>
      </c>
      <c r="H52" s="62">
        <f t="shared" si="38"/>
        <v>0</v>
      </c>
      <c r="I52" s="62">
        <f t="shared" si="39"/>
        <v>0.12045290291496025</v>
      </c>
      <c r="J52" s="62">
        <f t="shared" si="40"/>
        <v>0</v>
      </c>
      <c r="K52" s="62">
        <f t="shared" si="41"/>
        <v>3.1412672769700238</v>
      </c>
      <c r="L52" s="62">
        <f t="shared" si="42"/>
        <v>0</v>
      </c>
      <c r="M52" s="62">
        <f t="shared" si="43"/>
        <v>3.4294621979734998</v>
      </c>
      <c r="O52" s="48">
        <v>76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65</v>
      </c>
      <c r="X52" s="48">
        <v>0</v>
      </c>
      <c r="Y52" s="48">
        <v>11</v>
      </c>
      <c r="AA52" s="44">
        <v>148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5</v>
      </c>
      <c r="AH52" s="44">
        <v>0</v>
      </c>
      <c r="AI52" s="44">
        <v>110</v>
      </c>
      <c r="AJ52" s="44">
        <v>0</v>
      </c>
      <c r="AK52" s="44">
        <v>33</v>
      </c>
    </row>
    <row r="53" spans="1:37" ht="15" x14ac:dyDescent="0.25">
      <c r="A53" s="4" t="s">
        <v>34</v>
      </c>
      <c r="B53" s="26">
        <v>5</v>
      </c>
      <c r="C53" s="62">
        <f t="shared" si="33"/>
        <v>0.75214606894672298</v>
      </c>
      <c r="D53" s="62">
        <f t="shared" si="34"/>
        <v>0</v>
      </c>
      <c r="E53" s="62">
        <f t="shared" si="35"/>
        <v>0.58832403077387241</v>
      </c>
      <c r="F53" s="62">
        <f t="shared" si="36"/>
        <v>0</v>
      </c>
      <c r="G53" s="62">
        <f t="shared" si="37"/>
        <v>0</v>
      </c>
      <c r="H53" s="62">
        <f t="shared" si="38"/>
        <v>0</v>
      </c>
      <c r="I53" s="62">
        <f t="shared" si="39"/>
        <v>5.203565405926283</v>
      </c>
      <c r="J53" s="62">
        <f t="shared" si="40"/>
        <v>0</v>
      </c>
      <c r="K53" s="62">
        <f t="shared" si="41"/>
        <v>0.30515167833423085</v>
      </c>
      <c r="L53" s="62">
        <f t="shared" si="42"/>
        <v>0</v>
      </c>
      <c r="M53" s="62">
        <f t="shared" si="43"/>
        <v>0.31176929072486359</v>
      </c>
      <c r="O53" s="48">
        <v>99</v>
      </c>
      <c r="P53" s="48">
        <v>0</v>
      </c>
      <c r="Q53" s="48">
        <v>18</v>
      </c>
      <c r="R53" s="48">
        <v>0</v>
      </c>
      <c r="S53" s="48">
        <v>0</v>
      </c>
      <c r="T53" s="48">
        <v>0</v>
      </c>
      <c r="U53" s="48">
        <v>77</v>
      </c>
      <c r="V53" s="48">
        <v>0</v>
      </c>
      <c r="W53" s="48">
        <v>4</v>
      </c>
      <c r="X53" s="48">
        <v>0</v>
      </c>
      <c r="Y53" s="48">
        <v>0</v>
      </c>
      <c r="AA53" s="44">
        <v>177</v>
      </c>
      <c r="AB53" s="44">
        <v>0</v>
      </c>
      <c r="AC53" s="44">
        <v>21</v>
      </c>
      <c r="AD53" s="44">
        <v>0</v>
      </c>
      <c r="AE53" s="44">
        <v>0</v>
      </c>
      <c r="AF53" s="44">
        <v>0</v>
      </c>
      <c r="AG53" s="44">
        <v>139</v>
      </c>
      <c r="AH53" s="44">
        <v>0</v>
      </c>
      <c r="AI53" s="44">
        <v>13</v>
      </c>
      <c r="AJ53" s="44">
        <v>0</v>
      </c>
      <c r="AK53" s="44">
        <v>4</v>
      </c>
    </row>
    <row r="54" spans="1:37" ht="15" x14ac:dyDescent="0.25">
      <c r="A54" s="4" t="s">
        <v>36</v>
      </c>
      <c r="B54" s="26">
        <v>3</v>
      </c>
      <c r="C54" s="62">
        <f t="shared" si="33"/>
        <v>4.553753917427442</v>
      </c>
      <c r="D54" s="62">
        <f t="shared" si="34"/>
        <v>0</v>
      </c>
      <c r="E54" s="62">
        <f t="shared" si="35"/>
        <v>2.5343189017951429</v>
      </c>
      <c r="F54" s="62">
        <f t="shared" si="36"/>
        <v>0</v>
      </c>
      <c r="G54" s="62">
        <f t="shared" si="37"/>
        <v>28.159905937683718</v>
      </c>
      <c r="H54" s="62">
        <f t="shared" si="38"/>
        <v>0</v>
      </c>
      <c r="I54" s="62">
        <f t="shared" si="39"/>
        <v>0.21681522524692848</v>
      </c>
      <c r="J54" s="62">
        <f t="shared" si="40"/>
        <v>0</v>
      </c>
      <c r="K54" s="62">
        <f t="shared" si="41"/>
        <v>1.0231556273559503</v>
      </c>
      <c r="L54" s="62">
        <f t="shared" si="42"/>
        <v>0</v>
      </c>
      <c r="M54" s="62">
        <f t="shared" si="43"/>
        <v>0</v>
      </c>
      <c r="O54" s="48">
        <v>830</v>
      </c>
      <c r="P54" s="48">
        <v>0</v>
      </c>
      <c r="Q54" s="48">
        <v>73</v>
      </c>
      <c r="R54" s="48">
        <v>0</v>
      </c>
      <c r="S54" s="48">
        <v>721</v>
      </c>
      <c r="T54" s="48">
        <v>0</v>
      </c>
      <c r="U54" s="48">
        <v>6</v>
      </c>
      <c r="V54" s="48">
        <v>0</v>
      </c>
      <c r="W54" s="48">
        <v>30</v>
      </c>
      <c r="X54" s="48">
        <v>0</v>
      </c>
      <c r="Y54" s="48">
        <v>0</v>
      </c>
      <c r="AA54" s="44">
        <v>841</v>
      </c>
      <c r="AB54" s="44">
        <v>0</v>
      </c>
      <c r="AC54" s="44">
        <v>95</v>
      </c>
      <c r="AD54" s="44">
        <v>0</v>
      </c>
      <c r="AE54" s="44">
        <v>716</v>
      </c>
      <c r="AF54" s="44">
        <v>0</v>
      </c>
      <c r="AG54" s="44">
        <v>3</v>
      </c>
      <c r="AH54" s="44">
        <v>0</v>
      </c>
      <c r="AI54" s="44">
        <v>27</v>
      </c>
      <c r="AJ54" s="44">
        <v>0</v>
      </c>
      <c r="AK54" s="44">
        <v>0</v>
      </c>
    </row>
    <row r="55" spans="1:37" ht="15" x14ac:dyDescent="0.25">
      <c r="A55" s="4" t="s">
        <v>39</v>
      </c>
      <c r="B55" s="26">
        <v>6</v>
      </c>
      <c r="C55" s="62">
        <f t="shared" si="33"/>
        <v>0.66494072761956668</v>
      </c>
      <c r="D55" s="62">
        <f t="shared" si="34"/>
        <v>0</v>
      </c>
      <c r="E55" s="62">
        <f t="shared" si="35"/>
        <v>0</v>
      </c>
      <c r="F55" s="62">
        <f t="shared" si="36"/>
        <v>0</v>
      </c>
      <c r="G55" s="62">
        <f t="shared" si="37"/>
        <v>0</v>
      </c>
      <c r="H55" s="62">
        <f t="shared" si="38"/>
        <v>0</v>
      </c>
      <c r="I55" s="62">
        <f t="shared" si="39"/>
        <v>0</v>
      </c>
      <c r="J55" s="62">
        <f t="shared" si="40"/>
        <v>0</v>
      </c>
      <c r="K55" s="62">
        <f t="shared" si="41"/>
        <v>4.2721234966792316</v>
      </c>
      <c r="L55" s="62">
        <f t="shared" si="42"/>
        <v>0</v>
      </c>
      <c r="M55" s="62">
        <f t="shared" si="43"/>
        <v>0.46765393608729544</v>
      </c>
      <c r="O55" s="48">
        <v>110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110</v>
      </c>
      <c r="X55" s="48">
        <v>0</v>
      </c>
      <c r="Y55" s="48">
        <v>0</v>
      </c>
      <c r="AA55" s="44">
        <v>134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128</v>
      </c>
      <c r="AJ55" s="44">
        <v>0</v>
      </c>
      <c r="AK55" s="44">
        <v>6</v>
      </c>
    </row>
    <row r="56" spans="1:37" ht="15" x14ac:dyDescent="0.25">
      <c r="A56" s="4" t="s">
        <v>40</v>
      </c>
      <c r="B56" s="26">
        <v>5</v>
      </c>
      <c r="C56" s="62">
        <f t="shared" si="33"/>
        <v>0.97560975609756095</v>
      </c>
      <c r="D56" s="62">
        <f t="shared" si="34"/>
        <v>0</v>
      </c>
      <c r="E56" s="62">
        <f t="shared" si="35"/>
        <v>0.78443204103182984</v>
      </c>
      <c r="F56" s="62">
        <f t="shared" si="36"/>
        <v>0</v>
      </c>
      <c r="G56" s="62">
        <f t="shared" si="37"/>
        <v>0</v>
      </c>
      <c r="H56" s="62">
        <f t="shared" si="38"/>
        <v>0</v>
      </c>
      <c r="I56" s="62">
        <f t="shared" si="39"/>
        <v>6.2394603709949408</v>
      </c>
      <c r="J56" s="62">
        <f t="shared" si="40"/>
        <v>0</v>
      </c>
      <c r="K56" s="62">
        <f t="shared" si="41"/>
        <v>0.8436546401005206</v>
      </c>
      <c r="L56" s="62">
        <f t="shared" si="42"/>
        <v>0</v>
      </c>
      <c r="M56" s="62">
        <f t="shared" si="43"/>
        <v>0</v>
      </c>
      <c r="O56" s="48">
        <v>197</v>
      </c>
      <c r="P56" s="48">
        <v>0</v>
      </c>
      <c r="Q56" s="48">
        <v>25</v>
      </c>
      <c r="R56" s="48">
        <v>0</v>
      </c>
      <c r="S56" s="48">
        <v>0</v>
      </c>
      <c r="T56" s="48">
        <v>0</v>
      </c>
      <c r="U56" s="48">
        <v>150</v>
      </c>
      <c r="V56" s="48">
        <v>0</v>
      </c>
      <c r="W56" s="48">
        <v>22</v>
      </c>
      <c r="X56" s="48">
        <v>0</v>
      </c>
      <c r="Y56" s="48">
        <v>0</v>
      </c>
      <c r="AA56" s="44">
        <v>161</v>
      </c>
      <c r="AB56" s="44">
        <v>0</v>
      </c>
      <c r="AC56" s="44">
        <v>27</v>
      </c>
      <c r="AD56" s="44">
        <v>0</v>
      </c>
      <c r="AE56" s="44">
        <v>0</v>
      </c>
      <c r="AF56" s="44">
        <v>0</v>
      </c>
      <c r="AG56" s="44">
        <v>109</v>
      </c>
      <c r="AH56" s="44">
        <v>0</v>
      </c>
      <c r="AI56" s="44">
        <v>25</v>
      </c>
      <c r="AJ56" s="44">
        <v>0</v>
      </c>
      <c r="AK56" s="44">
        <v>0</v>
      </c>
    </row>
    <row r="57" spans="1:37" ht="15" x14ac:dyDescent="0.25">
      <c r="A57" s="4" t="s">
        <v>41</v>
      </c>
      <c r="B57" s="26">
        <v>6</v>
      </c>
      <c r="C57" s="62">
        <f t="shared" ref="C57:C89" si="44">((O57+AA57)/(C$2)*100)</f>
        <v>0.48780487804878048</v>
      </c>
      <c r="D57" s="62">
        <f t="shared" ref="D57:D89" si="45">((P57+AB57)/(D$2)*100)</f>
        <v>0</v>
      </c>
      <c r="E57" s="62">
        <f t="shared" ref="E57:E89" si="46">((Q57+AC57)/(E$2)*100)</f>
        <v>7.5426157791522105E-2</v>
      </c>
      <c r="F57" s="62">
        <f t="shared" ref="F57:F89" si="47">((R57+AD57)/(F$2)*100)</f>
        <v>0</v>
      </c>
      <c r="G57" s="62">
        <f t="shared" ref="G57:G89" si="48">((S57+AE57)/(G$2)*100)</f>
        <v>0</v>
      </c>
      <c r="H57" s="62">
        <f t="shared" ref="H57:H89" si="49">((T57+AF57)/(H$2)*100)</f>
        <v>0</v>
      </c>
      <c r="I57" s="62">
        <f t="shared" ref="I57:I89" si="50">((U57+AG57)/(I$2)*100)</f>
        <v>9.6362322331968203E-2</v>
      </c>
      <c r="J57" s="62">
        <f t="shared" ref="J57:J89" si="51">((V57+AH57)/(J$2)*100)</f>
        <v>0</v>
      </c>
      <c r="K57" s="62">
        <f t="shared" ref="K57:K89" si="52">((W57+AI57)/(K$2)*100)</f>
        <v>2.9079159935379644</v>
      </c>
      <c r="L57" s="62">
        <f t="shared" ref="L57:L89" si="53">((X57+AJ57)/(L$2)*100)</f>
        <v>0</v>
      </c>
      <c r="M57" s="62">
        <f t="shared" ref="M57:M89" si="54">((Y57+AK57)/(M$2)*100)</f>
        <v>0.62353858144972718</v>
      </c>
      <c r="O57" s="48">
        <v>104</v>
      </c>
      <c r="P57" s="48">
        <v>0</v>
      </c>
      <c r="Q57" s="48">
        <v>5</v>
      </c>
      <c r="R57" s="48">
        <v>0</v>
      </c>
      <c r="S57" s="48">
        <v>0</v>
      </c>
      <c r="T57" s="48">
        <v>0</v>
      </c>
      <c r="U57" s="48">
        <v>4</v>
      </c>
      <c r="V57" s="48">
        <v>0</v>
      </c>
      <c r="W57" s="48">
        <v>95</v>
      </c>
      <c r="X57" s="48">
        <v>0</v>
      </c>
      <c r="Y57" s="48">
        <v>0</v>
      </c>
      <c r="AA57" s="44">
        <v>75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67</v>
      </c>
      <c r="AJ57" s="44">
        <v>0</v>
      </c>
      <c r="AK57" s="44">
        <v>8</v>
      </c>
    </row>
    <row r="58" spans="1:37" ht="15" x14ac:dyDescent="0.25">
      <c r="A58" s="4" t="s">
        <v>42</v>
      </c>
      <c r="B58" s="26">
        <v>1</v>
      </c>
      <c r="C58" s="62">
        <f t="shared" si="44"/>
        <v>0.68674206295135576</v>
      </c>
      <c r="D58" s="62">
        <f t="shared" si="45"/>
        <v>13.017031630170317</v>
      </c>
      <c r="E58" s="62">
        <f t="shared" si="46"/>
        <v>1.5236083873887463</v>
      </c>
      <c r="F58" s="62">
        <f t="shared" si="47"/>
        <v>0</v>
      </c>
      <c r="G58" s="62">
        <f t="shared" si="48"/>
        <v>0</v>
      </c>
      <c r="H58" s="62">
        <f t="shared" si="49"/>
        <v>0.10179153094462541</v>
      </c>
      <c r="I58" s="62">
        <f t="shared" si="50"/>
        <v>0.67453625632377734</v>
      </c>
      <c r="J58" s="62">
        <f t="shared" si="51"/>
        <v>0</v>
      </c>
      <c r="K58" s="62">
        <f t="shared" si="52"/>
        <v>0.19745108598097291</v>
      </c>
      <c r="L58" s="62">
        <f t="shared" si="53"/>
        <v>0</v>
      </c>
      <c r="M58" s="62">
        <f t="shared" si="54"/>
        <v>0</v>
      </c>
      <c r="O58" s="48">
        <v>110</v>
      </c>
      <c r="P58" s="48">
        <v>47</v>
      </c>
      <c r="Q58" s="48">
        <v>42</v>
      </c>
      <c r="R58" s="48">
        <v>0</v>
      </c>
      <c r="S58" s="48">
        <v>0</v>
      </c>
      <c r="T58" s="48">
        <v>5</v>
      </c>
      <c r="U58" s="48">
        <v>10</v>
      </c>
      <c r="V58" s="48">
        <v>0</v>
      </c>
      <c r="W58" s="48">
        <v>6</v>
      </c>
      <c r="X58" s="48">
        <v>0</v>
      </c>
      <c r="Y58" s="48">
        <v>0</v>
      </c>
      <c r="AA58" s="44">
        <v>142</v>
      </c>
      <c r="AB58" s="44">
        <v>60</v>
      </c>
      <c r="AC58" s="44">
        <v>59</v>
      </c>
      <c r="AD58" s="44">
        <v>0</v>
      </c>
      <c r="AE58" s="44">
        <v>0</v>
      </c>
      <c r="AF58" s="44">
        <v>0</v>
      </c>
      <c r="AG58" s="44">
        <v>18</v>
      </c>
      <c r="AH58" s="44">
        <v>0</v>
      </c>
      <c r="AI58" s="44">
        <v>5</v>
      </c>
      <c r="AJ58" s="44">
        <v>0</v>
      </c>
      <c r="AK58" s="44">
        <v>0</v>
      </c>
    </row>
    <row r="59" spans="1:37" ht="15" x14ac:dyDescent="0.25">
      <c r="A59" s="4" t="s">
        <v>163</v>
      </c>
      <c r="B59" s="26">
        <v>2</v>
      </c>
      <c r="C59" s="62">
        <f t="shared" si="44"/>
        <v>0.83390107644093192</v>
      </c>
      <c r="D59" s="62">
        <f t="shared" si="45"/>
        <v>0</v>
      </c>
      <c r="E59" s="62">
        <f t="shared" si="46"/>
        <v>3.2131543219188416</v>
      </c>
      <c r="F59" s="62">
        <f t="shared" si="47"/>
        <v>0</v>
      </c>
      <c r="G59" s="62">
        <f t="shared" si="48"/>
        <v>0</v>
      </c>
      <c r="H59" s="62">
        <f t="shared" si="49"/>
        <v>0.54967426710097722</v>
      </c>
      <c r="I59" s="62">
        <f t="shared" si="50"/>
        <v>1.373163093230547</v>
      </c>
      <c r="J59" s="62">
        <f t="shared" si="51"/>
        <v>0</v>
      </c>
      <c r="K59" s="62">
        <f t="shared" si="52"/>
        <v>0.16155088852988692</v>
      </c>
      <c r="L59" s="62">
        <f t="shared" si="53"/>
        <v>0</v>
      </c>
      <c r="M59" s="62">
        <f t="shared" si="54"/>
        <v>0</v>
      </c>
      <c r="O59" s="48">
        <v>161</v>
      </c>
      <c r="P59" s="48">
        <v>0</v>
      </c>
      <c r="Q59" s="48">
        <v>111</v>
      </c>
      <c r="R59" s="48">
        <v>0</v>
      </c>
      <c r="S59" s="48">
        <v>0</v>
      </c>
      <c r="T59" s="48">
        <v>17</v>
      </c>
      <c r="U59" s="48">
        <v>29</v>
      </c>
      <c r="V59" s="48">
        <v>0</v>
      </c>
      <c r="W59" s="48">
        <v>4</v>
      </c>
      <c r="X59" s="48">
        <v>0</v>
      </c>
      <c r="Y59" s="48">
        <v>0</v>
      </c>
      <c r="AA59" s="44">
        <v>145</v>
      </c>
      <c r="AB59" s="44">
        <v>0</v>
      </c>
      <c r="AC59" s="44">
        <v>102</v>
      </c>
      <c r="AD59" s="44">
        <v>0</v>
      </c>
      <c r="AE59" s="44">
        <v>0</v>
      </c>
      <c r="AF59" s="44">
        <v>10</v>
      </c>
      <c r="AG59" s="44">
        <v>28</v>
      </c>
      <c r="AH59" s="44">
        <v>0</v>
      </c>
      <c r="AI59" s="44">
        <v>5</v>
      </c>
      <c r="AJ59" s="44">
        <v>0</v>
      </c>
      <c r="AK59" s="44">
        <v>0</v>
      </c>
    </row>
    <row r="60" spans="1:37" ht="15" x14ac:dyDescent="0.25">
      <c r="A60" s="4" t="s">
        <v>45</v>
      </c>
      <c r="B60" s="26">
        <v>1</v>
      </c>
      <c r="C60" s="62">
        <f t="shared" si="44"/>
        <v>0.49053004496525415</v>
      </c>
      <c r="D60" s="62">
        <f t="shared" si="45"/>
        <v>9.3673965936739663</v>
      </c>
      <c r="E60" s="62">
        <f t="shared" si="46"/>
        <v>0.84477296726504747</v>
      </c>
      <c r="F60" s="62">
        <f t="shared" si="47"/>
        <v>0</v>
      </c>
      <c r="G60" s="62">
        <f t="shared" si="48"/>
        <v>0</v>
      </c>
      <c r="H60" s="62">
        <f t="shared" si="49"/>
        <v>0.26465798045602607</v>
      </c>
      <c r="I60" s="62">
        <f t="shared" si="50"/>
        <v>0.40953986991086488</v>
      </c>
      <c r="J60" s="62">
        <f t="shared" si="51"/>
        <v>0</v>
      </c>
      <c r="K60" s="62">
        <f t="shared" si="52"/>
        <v>0.30515167833423085</v>
      </c>
      <c r="L60" s="62">
        <f t="shared" si="53"/>
        <v>0</v>
      </c>
      <c r="M60" s="62">
        <f t="shared" si="54"/>
        <v>0</v>
      </c>
      <c r="O60" s="48">
        <v>83</v>
      </c>
      <c r="P60" s="48">
        <v>46</v>
      </c>
      <c r="Q60" s="48">
        <v>12</v>
      </c>
      <c r="R60" s="48">
        <v>0</v>
      </c>
      <c r="S60" s="48">
        <v>0</v>
      </c>
      <c r="T60" s="48">
        <v>13</v>
      </c>
      <c r="U60" s="48">
        <v>3</v>
      </c>
      <c r="V60" s="48">
        <v>0</v>
      </c>
      <c r="W60" s="48">
        <v>9</v>
      </c>
      <c r="X60" s="48">
        <v>0</v>
      </c>
      <c r="Y60" s="48">
        <v>0</v>
      </c>
      <c r="AA60" s="44">
        <v>97</v>
      </c>
      <c r="AB60" s="44">
        <v>31</v>
      </c>
      <c r="AC60" s="44">
        <v>44</v>
      </c>
      <c r="AD60" s="44">
        <v>0</v>
      </c>
      <c r="AE60" s="44">
        <v>0</v>
      </c>
      <c r="AF60" s="44">
        <v>0</v>
      </c>
      <c r="AG60" s="44">
        <v>14</v>
      </c>
      <c r="AH60" s="44">
        <v>0</v>
      </c>
      <c r="AI60" s="44">
        <v>8</v>
      </c>
      <c r="AJ60" s="44">
        <v>0</v>
      </c>
      <c r="AK60" s="44">
        <v>0</v>
      </c>
    </row>
    <row r="61" spans="1:37" ht="15" x14ac:dyDescent="0.25">
      <c r="A61" s="4" t="s">
        <v>46</v>
      </c>
      <c r="B61" s="26">
        <v>8</v>
      </c>
      <c r="C61" s="62">
        <f t="shared" si="44"/>
        <v>0.56955988554298953</v>
      </c>
      <c r="D61" s="62">
        <f t="shared" si="45"/>
        <v>0</v>
      </c>
      <c r="E61" s="62">
        <f t="shared" si="46"/>
        <v>2.1119324181626187</v>
      </c>
      <c r="F61" s="62">
        <f t="shared" si="47"/>
        <v>38.129496402877699</v>
      </c>
      <c r="G61" s="62">
        <f t="shared" si="48"/>
        <v>0</v>
      </c>
      <c r="H61" s="62">
        <f t="shared" si="49"/>
        <v>0</v>
      </c>
      <c r="I61" s="62">
        <f t="shared" si="50"/>
        <v>0</v>
      </c>
      <c r="J61" s="62">
        <f t="shared" si="51"/>
        <v>0</v>
      </c>
      <c r="K61" s="62">
        <f t="shared" si="52"/>
        <v>0.28720157960868786</v>
      </c>
      <c r="L61" s="62">
        <f t="shared" si="53"/>
        <v>0</v>
      </c>
      <c r="M61" s="62">
        <f t="shared" si="54"/>
        <v>0</v>
      </c>
      <c r="O61" s="48">
        <v>102</v>
      </c>
      <c r="P61" s="48">
        <v>0</v>
      </c>
      <c r="Q61" s="48">
        <v>66</v>
      </c>
      <c r="R61" s="48">
        <v>28</v>
      </c>
      <c r="S61" s="48">
        <v>0</v>
      </c>
      <c r="T61" s="48">
        <v>0</v>
      </c>
      <c r="U61" s="48">
        <v>0</v>
      </c>
      <c r="V61" s="48">
        <v>0</v>
      </c>
      <c r="W61" s="48">
        <v>8</v>
      </c>
      <c r="X61" s="48">
        <v>0</v>
      </c>
      <c r="Y61" s="48">
        <v>0</v>
      </c>
      <c r="AA61" s="44">
        <v>107</v>
      </c>
      <c r="AB61" s="44">
        <v>0</v>
      </c>
      <c r="AC61" s="44">
        <v>74</v>
      </c>
      <c r="AD61" s="44">
        <v>25</v>
      </c>
      <c r="AE61" s="44">
        <v>0</v>
      </c>
      <c r="AF61" s="44">
        <v>0</v>
      </c>
      <c r="AG61" s="44">
        <v>0</v>
      </c>
      <c r="AH61" s="44">
        <v>0</v>
      </c>
      <c r="AI61" s="44">
        <v>8</v>
      </c>
      <c r="AJ61" s="44">
        <v>0</v>
      </c>
      <c r="AK61" s="44">
        <v>0</v>
      </c>
    </row>
    <row r="62" spans="1:37" ht="15" x14ac:dyDescent="0.25">
      <c r="A62" s="4" t="s">
        <v>47</v>
      </c>
      <c r="B62" s="26">
        <v>8</v>
      </c>
      <c r="C62" s="62">
        <f t="shared" si="44"/>
        <v>0.54230821637825322</v>
      </c>
      <c r="D62" s="62">
        <f t="shared" si="45"/>
        <v>0</v>
      </c>
      <c r="E62" s="62">
        <f t="shared" si="46"/>
        <v>2.4588927440036206</v>
      </c>
      <c r="F62" s="62">
        <f t="shared" si="47"/>
        <v>2.877697841726619</v>
      </c>
      <c r="G62" s="62">
        <f t="shared" si="48"/>
        <v>0</v>
      </c>
      <c r="H62" s="62">
        <f t="shared" si="49"/>
        <v>0</v>
      </c>
      <c r="I62" s="62">
        <f t="shared" si="50"/>
        <v>0</v>
      </c>
      <c r="J62" s="62">
        <f t="shared" si="51"/>
        <v>0</v>
      </c>
      <c r="K62" s="62">
        <f t="shared" si="52"/>
        <v>0.43080236941303179</v>
      </c>
      <c r="L62" s="62">
        <f t="shared" si="53"/>
        <v>0</v>
      </c>
      <c r="M62" s="62">
        <f t="shared" si="54"/>
        <v>0.62353858144972718</v>
      </c>
      <c r="O62" s="48">
        <v>72</v>
      </c>
      <c r="P62" s="48">
        <v>0</v>
      </c>
      <c r="Q62" s="48">
        <v>64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8</v>
      </c>
      <c r="AA62" s="44">
        <v>127</v>
      </c>
      <c r="AB62" s="44">
        <v>0</v>
      </c>
      <c r="AC62" s="44">
        <v>99</v>
      </c>
      <c r="AD62" s="44">
        <v>4</v>
      </c>
      <c r="AE62" s="44">
        <v>0</v>
      </c>
      <c r="AF62" s="44">
        <v>0</v>
      </c>
      <c r="AG62" s="44">
        <v>0</v>
      </c>
      <c r="AH62" s="44">
        <v>0</v>
      </c>
      <c r="AI62" s="44">
        <v>24</v>
      </c>
      <c r="AJ62" s="44">
        <v>0</v>
      </c>
      <c r="AK62" s="44">
        <v>0</v>
      </c>
    </row>
    <row r="63" spans="1:37" ht="15" x14ac:dyDescent="0.25">
      <c r="A63" s="4" t="s">
        <v>162</v>
      </c>
      <c r="B63" s="26">
        <v>2</v>
      </c>
      <c r="C63" s="62">
        <f t="shared" si="44"/>
        <v>0.74942090203024936</v>
      </c>
      <c r="D63" s="62">
        <f t="shared" si="45"/>
        <v>0.6082725060827251</v>
      </c>
      <c r="E63" s="62">
        <f t="shared" si="46"/>
        <v>3.8316488158093227</v>
      </c>
      <c r="F63" s="62">
        <f t="shared" si="47"/>
        <v>0</v>
      </c>
      <c r="G63" s="62">
        <f t="shared" si="48"/>
        <v>0</v>
      </c>
      <c r="H63" s="62">
        <f t="shared" si="49"/>
        <v>0</v>
      </c>
      <c r="I63" s="62">
        <f t="shared" si="50"/>
        <v>0.28908696699590458</v>
      </c>
      <c r="J63" s="62">
        <f t="shared" si="51"/>
        <v>0</v>
      </c>
      <c r="K63" s="62">
        <f t="shared" si="52"/>
        <v>7.1800394902171966E-2</v>
      </c>
      <c r="L63" s="62">
        <f t="shared" si="53"/>
        <v>0</v>
      </c>
      <c r="M63" s="62">
        <f t="shared" si="54"/>
        <v>0</v>
      </c>
      <c r="O63" s="48">
        <v>128</v>
      </c>
      <c r="P63" s="48">
        <v>0</v>
      </c>
      <c r="Q63" s="48">
        <v>117</v>
      </c>
      <c r="R63" s="48">
        <v>0</v>
      </c>
      <c r="S63" s="48">
        <v>0</v>
      </c>
      <c r="T63" s="48">
        <v>0</v>
      </c>
      <c r="U63" s="48">
        <v>7</v>
      </c>
      <c r="V63" s="48">
        <v>0</v>
      </c>
      <c r="W63" s="48">
        <v>4</v>
      </c>
      <c r="X63" s="48">
        <v>0</v>
      </c>
      <c r="Y63" s="48">
        <v>0</v>
      </c>
      <c r="AA63" s="44">
        <v>147</v>
      </c>
      <c r="AB63" s="44">
        <v>5</v>
      </c>
      <c r="AC63" s="44">
        <v>137</v>
      </c>
      <c r="AD63" s="44">
        <v>0</v>
      </c>
      <c r="AE63" s="44">
        <v>0</v>
      </c>
      <c r="AF63" s="44">
        <v>0</v>
      </c>
      <c r="AG63" s="44">
        <v>5</v>
      </c>
      <c r="AH63" s="44">
        <v>0</v>
      </c>
      <c r="AI63" s="44">
        <v>0</v>
      </c>
      <c r="AJ63" s="44">
        <v>0</v>
      </c>
      <c r="AK63" s="44">
        <v>0</v>
      </c>
    </row>
    <row r="64" spans="1:37" ht="15" x14ac:dyDescent="0.25">
      <c r="A64" s="4" t="s">
        <v>164</v>
      </c>
      <c r="B64" s="26">
        <v>4</v>
      </c>
      <c r="C64" s="62">
        <f t="shared" si="44"/>
        <v>1.6105736476359176</v>
      </c>
      <c r="D64" s="62">
        <f t="shared" si="45"/>
        <v>0</v>
      </c>
      <c r="E64" s="62">
        <f t="shared" si="46"/>
        <v>2.5795745964700556</v>
      </c>
      <c r="F64" s="62">
        <f t="shared" si="47"/>
        <v>0</v>
      </c>
      <c r="G64" s="62">
        <f t="shared" si="48"/>
        <v>0</v>
      </c>
      <c r="H64" s="62">
        <f t="shared" si="49"/>
        <v>8.1229641693811061</v>
      </c>
      <c r="I64" s="62">
        <f t="shared" si="50"/>
        <v>0.21681522524692848</v>
      </c>
      <c r="J64" s="62">
        <f t="shared" si="51"/>
        <v>0</v>
      </c>
      <c r="K64" s="62">
        <f t="shared" si="52"/>
        <v>7.1800394902171966E-2</v>
      </c>
      <c r="L64" s="62">
        <f t="shared" si="53"/>
        <v>0</v>
      </c>
      <c r="M64" s="62">
        <f t="shared" si="54"/>
        <v>0.62353858144972718</v>
      </c>
      <c r="O64" s="48">
        <v>314</v>
      </c>
      <c r="P64" s="48">
        <v>0</v>
      </c>
      <c r="Q64" s="48">
        <v>99</v>
      </c>
      <c r="R64" s="48">
        <v>0</v>
      </c>
      <c r="S64" s="48">
        <v>0</v>
      </c>
      <c r="T64" s="48">
        <v>198</v>
      </c>
      <c r="U64" s="48">
        <v>9</v>
      </c>
      <c r="V64" s="48">
        <v>0</v>
      </c>
      <c r="W64" s="48">
        <v>4</v>
      </c>
      <c r="X64" s="48">
        <v>0</v>
      </c>
      <c r="Y64" s="48">
        <v>4</v>
      </c>
      <c r="AA64" s="44">
        <v>277</v>
      </c>
      <c r="AB64" s="44">
        <v>0</v>
      </c>
      <c r="AC64" s="44">
        <v>72</v>
      </c>
      <c r="AD64" s="44">
        <v>0</v>
      </c>
      <c r="AE64" s="44">
        <v>0</v>
      </c>
      <c r="AF64" s="44">
        <v>201</v>
      </c>
      <c r="AG64" s="44">
        <v>0</v>
      </c>
      <c r="AH64" s="44">
        <v>0</v>
      </c>
      <c r="AI64" s="44">
        <v>0</v>
      </c>
      <c r="AJ64" s="44">
        <v>0</v>
      </c>
      <c r="AK64" s="44">
        <v>4</v>
      </c>
    </row>
    <row r="65" spans="1:37" ht="15" x14ac:dyDescent="0.25">
      <c r="A65" s="4" t="s">
        <v>184</v>
      </c>
      <c r="B65" s="26">
        <v>2</v>
      </c>
      <c r="C65" s="62">
        <f t="shared" si="44"/>
        <v>0.72761956669846029</v>
      </c>
      <c r="D65" s="62">
        <f t="shared" si="45"/>
        <v>0</v>
      </c>
      <c r="E65" s="62">
        <f t="shared" si="46"/>
        <v>3.7260521949011913</v>
      </c>
      <c r="F65" s="62">
        <f t="shared" si="47"/>
        <v>0</v>
      </c>
      <c r="G65" s="62">
        <f t="shared" si="48"/>
        <v>0</v>
      </c>
      <c r="H65" s="62">
        <f t="shared" si="49"/>
        <v>0</v>
      </c>
      <c r="I65" s="62">
        <f t="shared" si="50"/>
        <v>0.19272464466393641</v>
      </c>
      <c r="J65" s="62">
        <f t="shared" si="51"/>
        <v>0</v>
      </c>
      <c r="K65" s="62">
        <f t="shared" si="52"/>
        <v>0.14360078980434393</v>
      </c>
      <c r="L65" s="62">
        <f t="shared" si="53"/>
        <v>0</v>
      </c>
      <c r="M65" s="62">
        <f t="shared" si="54"/>
        <v>0.31176929072486359</v>
      </c>
      <c r="O65" s="48">
        <v>113</v>
      </c>
      <c r="P65" s="48">
        <v>0</v>
      </c>
      <c r="Q65" s="48">
        <v>105</v>
      </c>
      <c r="R65" s="48">
        <v>0</v>
      </c>
      <c r="S65" s="48">
        <v>0</v>
      </c>
      <c r="T65" s="48">
        <v>0</v>
      </c>
      <c r="U65" s="48">
        <v>8</v>
      </c>
      <c r="V65" s="48">
        <v>0</v>
      </c>
      <c r="W65" s="48">
        <v>0</v>
      </c>
      <c r="X65" s="48">
        <v>0</v>
      </c>
      <c r="Y65" s="48">
        <v>0</v>
      </c>
      <c r="AA65" s="44">
        <v>154</v>
      </c>
      <c r="AB65" s="44">
        <v>0</v>
      </c>
      <c r="AC65" s="44">
        <v>142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8</v>
      </c>
      <c r="AJ65" s="44">
        <v>0</v>
      </c>
      <c r="AK65" s="44">
        <v>4</v>
      </c>
    </row>
    <row r="66" spans="1:37" ht="15" x14ac:dyDescent="0.25">
      <c r="A66" s="4" t="s">
        <v>83</v>
      </c>
      <c r="B66" s="26">
        <v>8</v>
      </c>
      <c r="C66" s="62">
        <f t="shared" si="44"/>
        <v>0.38152336830630879</v>
      </c>
      <c r="D66" s="62">
        <f t="shared" si="45"/>
        <v>0</v>
      </c>
      <c r="E66" s="62">
        <f t="shared" si="46"/>
        <v>1.1615628299894403</v>
      </c>
      <c r="F66" s="62">
        <f t="shared" si="47"/>
        <v>28.776978417266186</v>
      </c>
      <c r="G66" s="62">
        <f t="shared" si="48"/>
        <v>0</v>
      </c>
      <c r="H66" s="62">
        <f t="shared" si="49"/>
        <v>0</v>
      </c>
      <c r="I66" s="62">
        <f t="shared" si="50"/>
        <v>0.36135870874488074</v>
      </c>
      <c r="J66" s="62">
        <f t="shared" si="51"/>
        <v>0</v>
      </c>
      <c r="K66" s="62">
        <f t="shared" si="52"/>
        <v>0.14360078980434393</v>
      </c>
      <c r="L66" s="62">
        <f t="shared" si="53"/>
        <v>0</v>
      </c>
      <c r="M66" s="62">
        <f t="shared" si="54"/>
        <v>0</v>
      </c>
      <c r="O66" s="48">
        <v>50</v>
      </c>
      <c r="P66" s="48">
        <v>0</v>
      </c>
      <c r="Q66" s="48">
        <v>25</v>
      </c>
      <c r="R66" s="48">
        <v>15</v>
      </c>
      <c r="S66" s="48">
        <v>0</v>
      </c>
      <c r="T66" s="48">
        <v>0</v>
      </c>
      <c r="U66" s="48">
        <v>10</v>
      </c>
      <c r="V66" s="48">
        <v>0</v>
      </c>
      <c r="W66" s="48">
        <v>0</v>
      </c>
      <c r="X66" s="48">
        <v>0</v>
      </c>
      <c r="Y66" s="48">
        <v>0</v>
      </c>
      <c r="AA66" s="44">
        <v>90</v>
      </c>
      <c r="AB66" s="44">
        <v>0</v>
      </c>
      <c r="AC66" s="44">
        <v>52</v>
      </c>
      <c r="AD66" s="44">
        <v>25</v>
      </c>
      <c r="AE66" s="44">
        <v>0</v>
      </c>
      <c r="AF66" s="44">
        <v>0</v>
      </c>
      <c r="AG66" s="44">
        <v>5</v>
      </c>
      <c r="AH66" s="44">
        <v>0</v>
      </c>
      <c r="AI66" s="44">
        <v>8</v>
      </c>
      <c r="AJ66" s="44">
        <v>0</v>
      </c>
      <c r="AK66" s="44">
        <v>0</v>
      </c>
    </row>
    <row r="67" spans="1:37" ht="15" x14ac:dyDescent="0.25">
      <c r="A67" s="4" t="s">
        <v>183</v>
      </c>
      <c r="B67" s="26">
        <v>2</v>
      </c>
      <c r="C67" s="62">
        <f t="shared" si="44"/>
        <v>0.82027524185856393</v>
      </c>
      <c r="D67" s="62">
        <f t="shared" si="45"/>
        <v>0</v>
      </c>
      <c r="E67" s="62">
        <f t="shared" si="46"/>
        <v>4.0126715945089755</v>
      </c>
      <c r="F67" s="62">
        <f t="shared" si="47"/>
        <v>0</v>
      </c>
      <c r="G67" s="62">
        <f t="shared" si="48"/>
        <v>0</v>
      </c>
      <c r="H67" s="62">
        <f t="shared" si="49"/>
        <v>0</v>
      </c>
      <c r="I67" s="62">
        <f t="shared" si="50"/>
        <v>9.6362322331968203E-2</v>
      </c>
      <c r="J67" s="62">
        <f t="shared" si="51"/>
        <v>0</v>
      </c>
      <c r="K67" s="62">
        <f t="shared" si="52"/>
        <v>0.48465266558966075</v>
      </c>
      <c r="L67" s="62">
        <f t="shared" si="53"/>
        <v>0</v>
      </c>
      <c r="M67" s="62">
        <f t="shared" si="54"/>
        <v>0.31176929072486359</v>
      </c>
      <c r="O67" s="48">
        <v>196</v>
      </c>
      <c r="P67" s="48">
        <v>0</v>
      </c>
      <c r="Q67" s="48">
        <v>180</v>
      </c>
      <c r="R67" s="48">
        <v>0</v>
      </c>
      <c r="S67" s="48">
        <v>0</v>
      </c>
      <c r="T67" s="48">
        <v>0</v>
      </c>
      <c r="U67" s="48">
        <v>4</v>
      </c>
      <c r="V67" s="48">
        <v>0</v>
      </c>
      <c r="W67" s="48">
        <v>8</v>
      </c>
      <c r="X67" s="48">
        <v>0</v>
      </c>
      <c r="Y67" s="48">
        <v>4</v>
      </c>
      <c r="AA67" s="44">
        <v>105</v>
      </c>
      <c r="AB67" s="44">
        <v>0</v>
      </c>
      <c r="AC67" s="44">
        <v>86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19</v>
      </c>
      <c r="AJ67" s="44">
        <v>0</v>
      </c>
      <c r="AK67" s="44">
        <v>0</v>
      </c>
    </row>
    <row r="68" spans="1:37" ht="15" x14ac:dyDescent="0.25">
      <c r="A68" s="4" t="s">
        <v>82</v>
      </c>
      <c r="B68" s="26">
        <v>8</v>
      </c>
      <c r="C68" s="62">
        <f t="shared" si="44"/>
        <v>0.25344052323204797</v>
      </c>
      <c r="D68" s="62">
        <f t="shared" si="45"/>
        <v>0</v>
      </c>
      <c r="E68" s="62">
        <f t="shared" si="46"/>
        <v>1.221903756222658</v>
      </c>
      <c r="F68" s="62">
        <f t="shared" si="47"/>
        <v>0</v>
      </c>
      <c r="G68" s="62">
        <f t="shared" si="48"/>
        <v>0</v>
      </c>
      <c r="H68" s="62">
        <f t="shared" si="49"/>
        <v>0</v>
      </c>
      <c r="I68" s="62">
        <f t="shared" si="50"/>
        <v>0</v>
      </c>
      <c r="J68" s="62">
        <f t="shared" si="51"/>
        <v>0</v>
      </c>
      <c r="K68" s="62">
        <f t="shared" si="52"/>
        <v>0.2154011847065159</v>
      </c>
      <c r="L68" s="62">
        <f t="shared" si="53"/>
        <v>0</v>
      </c>
      <c r="M68" s="62">
        <f t="shared" si="54"/>
        <v>0</v>
      </c>
      <c r="O68" s="48">
        <v>52</v>
      </c>
      <c r="P68" s="48">
        <v>0</v>
      </c>
      <c r="Q68" s="48">
        <v>44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8</v>
      </c>
      <c r="X68" s="48">
        <v>0</v>
      </c>
      <c r="Y68" s="48">
        <v>0</v>
      </c>
      <c r="AA68" s="44">
        <v>41</v>
      </c>
      <c r="AB68" s="44">
        <v>0</v>
      </c>
      <c r="AC68" s="44">
        <v>37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4</v>
      </c>
      <c r="AJ68" s="44">
        <v>0</v>
      </c>
      <c r="AK68" s="44">
        <v>0</v>
      </c>
    </row>
    <row r="69" spans="1:37" ht="15" x14ac:dyDescent="0.25">
      <c r="A69" s="4" t="s">
        <v>81</v>
      </c>
      <c r="B69" s="26">
        <v>8</v>
      </c>
      <c r="C69" s="62">
        <f t="shared" si="44"/>
        <v>0.31884452922741519</v>
      </c>
      <c r="D69" s="62">
        <f t="shared" si="45"/>
        <v>0</v>
      </c>
      <c r="E69" s="62">
        <f t="shared" si="46"/>
        <v>1.1313923668728316</v>
      </c>
      <c r="F69" s="62">
        <f t="shared" si="47"/>
        <v>24.46043165467626</v>
      </c>
      <c r="G69" s="62">
        <f t="shared" si="48"/>
        <v>0</v>
      </c>
      <c r="H69" s="62">
        <f t="shared" si="49"/>
        <v>0</v>
      </c>
      <c r="I69" s="62">
        <f t="shared" si="50"/>
        <v>0</v>
      </c>
      <c r="J69" s="62">
        <f t="shared" si="51"/>
        <v>0</v>
      </c>
      <c r="K69" s="62">
        <f t="shared" si="52"/>
        <v>0.14360078980434393</v>
      </c>
      <c r="L69" s="62">
        <f t="shared" si="53"/>
        <v>0</v>
      </c>
      <c r="M69" s="62">
        <f t="shared" si="54"/>
        <v>0</v>
      </c>
      <c r="O69" s="48">
        <v>60</v>
      </c>
      <c r="P69" s="48">
        <v>0</v>
      </c>
      <c r="Q69" s="48">
        <v>44</v>
      </c>
      <c r="R69" s="48">
        <v>16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AA69" s="44">
        <v>57</v>
      </c>
      <c r="AB69" s="44">
        <v>0</v>
      </c>
      <c r="AC69" s="44">
        <v>31</v>
      </c>
      <c r="AD69" s="44">
        <v>18</v>
      </c>
      <c r="AE69" s="44">
        <v>0</v>
      </c>
      <c r="AF69" s="44">
        <v>0</v>
      </c>
      <c r="AG69" s="44">
        <v>0</v>
      </c>
      <c r="AH69" s="44">
        <v>0</v>
      </c>
      <c r="AI69" s="44">
        <v>8</v>
      </c>
      <c r="AJ69" s="44">
        <v>0</v>
      </c>
      <c r="AK69" s="44">
        <v>0</v>
      </c>
    </row>
    <row r="70" spans="1:37" ht="15" x14ac:dyDescent="0.25">
      <c r="A70" s="4" t="s">
        <v>48</v>
      </c>
      <c r="B70" s="26">
        <v>8</v>
      </c>
      <c r="C70" s="62">
        <f t="shared" si="44"/>
        <v>0.4714538765499387</v>
      </c>
      <c r="D70" s="62">
        <f t="shared" si="45"/>
        <v>0</v>
      </c>
      <c r="E70" s="62">
        <f t="shared" si="46"/>
        <v>2.308040428420576</v>
      </c>
      <c r="F70" s="62">
        <f t="shared" si="47"/>
        <v>5.755395683453238</v>
      </c>
      <c r="G70" s="62">
        <f t="shared" si="48"/>
        <v>0</v>
      </c>
      <c r="H70" s="62">
        <f t="shared" si="49"/>
        <v>0</v>
      </c>
      <c r="I70" s="62">
        <f t="shared" si="50"/>
        <v>0</v>
      </c>
      <c r="J70" s="62">
        <f t="shared" si="51"/>
        <v>0</v>
      </c>
      <c r="K70" s="62">
        <f t="shared" si="52"/>
        <v>0.14360078980434393</v>
      </c>
      <c r="L70" s="62">
        <f t="shared" si="53"/>
        <v>0</v>
      </c>
      <c r="M70" s="62">
        <f t="shared" si="54"/>
        <v>0.31176929072486359</v>
      </c>
      <c r="O70" s="48">
        <v>66</v>
      </c>
      <c r="P70" s="48">
        <v>0</v>
      </c>
      <c r="Q70" s="48">
        <v>62</v>
      </c>
      <c r="R70" s="48">
        <v>4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AA70" s="44">
        <v>107</v>
      </c>
      <c r="AB70" s="44">
        <v>0</v>
      </c>
      <c r="AC70" s="44">
        <v>91</v>
      </c>
      <c r="AD70" s="44">
        <v>4</v>
      </c>
      <c r="AE70" s="44">
        <v>0</v>
      </c>
      <c r="AF70" s="44">
        <v>0</v>
      </c>
      <c r="AG70" s="44">
        <v>0</v>
      </c>
      <c r="AH70" s="44">
        <v>0</v>
      </c>
      <c r="AI70" s="44">
        <v>8</v>
      </c>
      <c r="AJ70" s="44">
        <v>0</v>
      </c>
      <c r="AK70" s="44">
        <v>4</v>
      </c>
    </row>
    <row r="71" spans="1:37" ht="15" x14ac:dyDescent="0.25">
      <c r="A71" s="4" t="s">
        <v>185</v>
      </c>
      <c r="B71" s="26">
        <v>2</v>
      </c>
      <c r="C71" s="62">
        <f t="shared" si="44"/>
        <v>1.9266930099468591</v>
      </c>
      <c r="D71" s="62">
        <f t="shared" si="45"/>
        <v>0</v>
      </c>
      <c r="E71" s="62">
        <f t="shared" si="46"/>
        <v>9.9260823653643087</v>
      </c>
      <c r="F71" s="62">
        <f t="shared" si="47"/>
        <v>0</v>
      </c>
      <c r="G71" s="62">
        <f t="shared" si="48"/>
        <v>0</v>
      </c>
      <c r="H71" s="62">
        <f t="shared" si="49"/>
        <v>0</v>
      </c>
      <c r="I71" s="62">
        <f t="shared" si="50"/>
        <v>0.79498915923873759</v>
      </c>
      <c r="J71" s="62">
        <f t="shared" si="51"/>
        <v>0</v>
      </c>
      <c r="K71" s="62">
        <f t="shared" si="52"/>
        <v>0.28720157960868786</v>
      </c>
      <c r="L71" s="62">
        <f t="shared" si="53"/>
        <v>0</v>
      </c>
      <c r="M71" s="62">
        <f t="shared" si="54"/>
        <v>0</v>
      </c>
      <c r="O71" s="48">
        <v>321</v>
      </c>
      <c r="P71" s="48">
        <v>0</v>
      </c>
      <c r="Q71" s="48">
        <v>296</v>
      </c>
      <c r="R71" s="48">
        <v>0</v>
      </c>
      <c r="S71" s="48">
        <v>0</v>
      </c>
      <c r="T71" s="48">
        <v>0</v>
      </c>
      <c r="U71" s="48">
        <v>25</v>
      </c>
      <c r="V71" s="48">
        <v>0</v>
      </c>
      <c r="W71" s="48">
        <v>0</v>
      </c>
      <c r="X71" s="48">
        <v>0</v>
      </c>
      <c r="Y71" s="48">
        <v>0</v>
      </c>
      <c r="AA71" s="44">
        <v>386</v>
      </c>
      <c r="AB71" s="44">
        <v>0</v>
      </c>
      <c r="AC71" s="44">
        <v>362</v>
      </c>
      <c r="AD71" s="44">
        <v>0</v>
      </c>
      <c r="AE71" s="44">
        <v>0</v>
      </c>
      <c r="AF71" s="44">
        <v>0</v>
      </c>
      <c r="AG71" s="44">
        <v>8</v>
      </c>
      <c r="AH71" s="44">
        <v>0</v>
      </c>
      <c r="AI71" s="44">
        <v>16</v>
      </c>
      <c r="AJ71" s="44">
        <v>0</v>
      </c>
      <c r="AK71" s="44">
        <v>0</v>
      </c>
    </row>
    <row r="72" spans="1:37" ht="15" x14ac:dyDescent="0.25">
      <c r="A72" s="4" t="s">
        <v>50</v>
      </c>
      <c r="B72" s="26">
        <v>7</v>
      </c>
      <c r="C72" s="62">
        <f t="shared" si="44"/>
        <v>0.64041422537130399</v>
      </c>
      <c r="D72" s="62">
        <f t="shared" si="45"/>
        <v>0</v>
      </c>
      <c r="E72" s="62">
        <f t="shared" si="46"/>
        <v>9.0511389349826527E-2</v>
      </c>
      <c r="F72" s="62">
        <f t="shared" si="47"/>
        <v>0</v>
      </c>
      <c r="G72" s="62">
        <f t="shared" si="48"/>
        <v>0</v>
      </c>
      <c r="H72" s="62">
        <f t="shared" si="49"/>
        <v>0</v>
      </c>
      <c r="I72" s="62">
        <f t="shared" si="50"/>
        <v>0</v>
      </c>
      <c r="J72" s="62">
        <f t="shared" si="51"/>
        <v>0</v>
      </c>
      <c r="K72" s="62">
        <f t="shared" si="52"/>
        <v>0.50260276431520379</v>
      </c>
      <c r="L72" s="62">
        <f t="shared" si="53"/>
        <v>0</v>
      </c>
      <c r="M72" s="62">
        <f t="shared" si="54"/>
        <v>15.666406858924395</v>
      </c>
      <c r="O72" s="48">
        <v>104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10</v>
      </c>
      <c r="X72" s="48">
        <v>0</v>
      </c>
      <c r="Y72" s="48">
        <v>94</v>
      </c>
      <c r="AA72" s="44">
        <v>131</v>
      </c>
      <c r="AB72" s="44">
        <v>0</v>
      </c>
      <c r="AC72" s="44">
        <v>6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18</v>
      </c>
      <c r="AJ72" s="44">
        <v>0</v>
      </c>
      <c r="AK72" s="44">
        <v>107</v>
      </c>
    </row>
    <row r="73" spans="1:37" ht="15" x14ac:dyDescent="0.25">
      <c r="A73" s="4" t="s">
        <v>84</v>
      </c>
      <c r="B73" s="26">
        <v>9</v>
      </c>
      <c r="C73" s="62">
        <f t="shared" si="44"/>
        <v>0.35427169914157242</v>
      </c>
      <c r="D73" s="62">
        <f t="shared" si="45"/>
        <v>0</v>
      </c>
      <c r="E73" s="62">
        <f t="shared" si="46"/>
        <v>0.15085231558304421</v>
      </c>
      <c r="F73" s="62">
        <f t="shared" si="47"/>
        <v>0</v>
      </c>
      <c r="G73" s="62">
        <f t="shared" si="48"/>
        <v>0</v>
      </c>
      <c r="H73" s="62">
        <f t="shared" si="49"/>
        <v>0</v>
      </c>
      <c r="I73" s="62">
        <f t="shared" si="50"/>
        <v>1.3249819320645628</v>
      </c>
      <c r="J73" s="62">
        <f t="shared" si="51"/>
        <v>33.854166666666671</v>
      </c>
      <c r="K73" s="62">
        <f t="shared" si="52"/>
        <v>0</v>
      </c>
      <c r="L73" s="62">
        <f t="shared" si="53"/>
        <v>0</v>
      </c>
      <c r="M73" s="62">
        <f t="shared" si="54"/>
        <v>0</v>
      </c>
      <c r="O73" s="48">
        <v>45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25</v>
      </c>
      <c r="V73" s="48">
        <v>20</v>
      </c>
      <c r="W73" s="48">
        <v>0</v>
      </c>
      <c r="X73" s="48">
        <v>0</v>
      </c>
      <c r="Y73" s="48">
        <v>0</v>
      </c>
      <c r="AA73" s="44">
        <v>85</v>
      </c>
      <c r="AB73" s="44">
        <v>0</v>
      </c>
      <c r="AC73" s="44">
        <v>10</v>
      </c>
      <c r="AD73" s="44">
        <v>0</v>
      </c>
      <c r="AE73" s="44">
        <v>0</v>
      </c>
      <c r="AF73" s="44">
        <v>0</v>
      </c>
      <c r="AG73" s="44">
        <v>30</v>
      </c>
      <c r="AH73" s="44">
        <v>45</v>
      </c>
      <c r="AI73" s="44">
        <v>0</v>
      </c>
      <c r="AJ73" s="44">
        <v>0</v>
      </c>
      <c r="AK73" s="44">
        <v>0</v>
      </c>
    </row>
    <row r="74" spans="1:37" ht="15" x14ac:dyDescent="0.25">
      <c r="A74" s="4" t="s">
        <v>165</v>
      </c>
      <c r="B74" s="26">
        <v>2</v>
      </c>
      <c r="C74" s="62">
        <f t="shared" si="44"/>
        <v>0.67039106145251393</v>
      </c>
      <c r="D74" s="62">
        <f t="shared" si="45"/>
        <v>0</v>
      </c>
      <c r="E74" s="62">
        <f t="shared" si="46"/>
        <v>3.4545180268517122</v>
      </c>
      <c r="F74" s="62">
        <f t="shared" si="47"/>
        <v>0</v>
      </c>
      <c r="G74" s="62">
        <f t="shared" si="48"/>
        <v>0</v>
      </c>
      <c r="H74" s="62">
        <f t="shared" si="49"/>
        <v>0</v>
      </c>
      <c r="I74" s="62">
        <f t="shared" si="50"/>
        <v>0</v>
      </c>
      <c r="J74" s="62">
        <f t="shared" si="51"/>
        <v>0</v>
      </c>
      <c r="K74" s="62">
        <f t="shared" si="52"/>
        <v>0.30515167833423085</v>
      </c>
      <c r="L74" s="62">
        <f t="shared" si="53"/>
        <v>0</v>
      </c>
      <c r="M74" s="62">
        <f t="shared" si="54"/>
        <v>0</v>
      </c>
      <c r="O74" s="48">
        <v>120</v>
      </c>
      <c r="P74" s="48">
        <v>0</v>
      </c>
      <c r="Q74" s="48">
        <v>107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13</v>
      </c>
      <c r="X74" s="48">
        <v>0</v>
      </c>
      <c r="Y74" s="48">
        <v>0</v>
      </c>
      <c r="AA74" s="44">
        <v>126</v>
      </c>
      <c r="AB74" s="44">
        <v>0</v>
      </c>
      <c r="AC74" s="44">
        <v>122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4</v>
      </c>
      <c r="AJ74" s="44">
        <v>0</v>
      </c>
      <c r="AK74" s="44">
        <v>0</v>
      </c>
    </row>
    <row r="75" spans="1:37" ht="15" x14ac:dyDescent="0.25">
      <c r="A75" s="47" t="s">
        <v>138</v>
      </c>
      <c r="B75" s="26">
        <v>3</v>
      </c>
      <c r="C75" s="62">
        <f t="shared" si="44"/>
        <v>2.665213244311214</v>
      </c>
      <c r="D75" s="62">
        <f t="shared" si="45"/>
        <v>0</v>
      </c>
      <c r="E75" s="62">
        <f t="shared" si="46"/>
        <v>5.0988082667068939</v>
      </c>
      <c r="F75" s="62">
        <f t="shared" si="47"/>
        <v>0</v>
      </c>
      <c r="G75" s="62">
        <f t="shared" si="48"/>
        <v>12.188908485204781</v>
      </c>
      <c r="H75" s="62">
        <f t="shared" si="49"/>
        <v>0</v>
      </c>
      <c r="I75" s="62">
        <f t="shared" si="50"/>
        <v>0</v>
      </c>
      <c r="J75" s="62">
        <f t="shared" si="51"/>
        <v>0</v>
      </c>
      <c r="K75" s="62">
        <f t="shared" si="52"/>
        <v>0.32310177705977383</v>
      </c>
      <c r="L75" s="62">
        <f t="shared" si="53"/>
        <v>0</v>
      </c>
      <c r="M75" s="62">
        <f t="shared" si="54"/>
        <v>0</v>
      </c>
      <c r="O75" s="48">
        <v>513</v>
      </c>
      <c r="P75" s="48">
        <v>0</v>
      </c>
      <c r="Q75" s="48">
        <v>175</v>
      </c>
      <c r="R75" s="48">
        <v>0</v>
      </c>
      <c r="S75" s="48">
        <v>326</v>
      </c>
      <c r="T75" s="48">
        <v>0</v>
      </c>
      <c r="U75" s="48">
        <v>0</v>
      </c>
      <c r="V75" s="48">
        <v>0</v>
      </c>
      <c r="W75" s="48">
        <v>12</v>
      </c>
      <c r="X75" s="48">
        <v>0</v>
      </c>
      <c r="Y75" s="48">
        <v>0</v>
      </c>
      <c r="AA75" s="44">
        <v>465</v>
      </c>
      <c r="AB75" s="44">
        <v>0</v>
      </c>
      <c r="AC75" s="44">
        <v>163</v>
      </c>
      <c r="AD75" s="44">
        <v>0</v>
      </c>
      <c r="AE75" s="44">
        <v>296</v>
      </c>
      <c r="AF75" s="44">
        <v>0</v>
      </c>
      <c r="AG75" s="44">
        <v>0</v>
      </c>
      <c r="AH75" s="44">
        <v>0</v>
      </c>
      <c r="AI75" s="44">
        <v>6</v>
      </c>
      <c r="AJ75" s="44">
        <v>0</v>
      </c>
      <c r="AK75" s="44">
        <v>0</v>
      </c>
    </row>
    <row r="76" spans="1:37" ht="15" x14ac:dyDescent="0.25">
      <c r="A76" s="47" t="s">
        <v>147</v>
      </c>
      <c r="B76" s="26">
        <v>3</v>
      </c>
      <c r="C76" s="62">
        <f t="shared" si="44"/>
        <v>4.3602670663578147</v>
      </c>
      <c r="D76" s="62">
        <f t="shared" si="45"/>
        <v>0</v>
      </c>
      <c r="E76" s="62">
        <f t="shared" si="46"/>
        <v>2.5192336702368383</v>
      </c>
      <c r="F76" s="62">
        <f t="shared" si="47"/>
        <v>0</v>
      </c>
      <c r="G76" s="62">
        <f t="shared" si="48"/>
        <v>27.415245933764453</v>
      </c>
      <c r="H76" s="62">
        <f t="shared" si="49"/>
        <v>0</v>
      </c>
      <c r="I76" s="62">
        <f t="shared" si="50"/>
        <v>0</v>
      </c>
      <c r="J76" s="62">
        <f t="shared" si="51"/>
        <v>0</v>
      </c>
      <c r="K76" s="62">
        <f t="shared" si="52"/>
        <v>0.61030335666846169</v>
      </c>
      <c r="L76" s="62">
        <f t="shared" si="53"/>
        <v>0</v>
      </c>
      <c r="M76" s="62">
        <f t="shared" si="54"/>
        <v>0</v>
      </c>
      <c r="O76" s="48">
        <v>1065</v>
      </c>
      <c r="P76" s="48">
        <v>0</v>
      </c>
      <c r="Q76" s="48">
        <v>91</v>
      </c>
      <c r="R76" s="48">
        <v>0</v>
      </c>
      <c r="S76" s="48">
        <v>957</v>
      </c>
      <c r="T76" s="48">
        <v>0</v>
      </c>
      <c r="U76" s="48">
        <v>0</v>
      </c>
      <c r="V76" s="48">
        <v>0</v>
      </c>
      <c r="W76" s="48">
        <v>17</v>
      </c>
      <c r="X76" s="48">
        <v>0</v>
      </c>
      <c r="Y76" s="48">
        <v>0</v>
      </c>
      <c r="AA76" s="44">
        <v>535</v>
      </c>
      <c r="AB76" s="44">
        <v>0</v>
      </c>
      <c r="AC76" s="44">
        <v>76</v>
      </c>
      <c r="AD76" s="44">
        <v>0</v>
      </c>
      <c r="AE76" s="44">
        <v>442</v>
      </c>
      <c r="AF76" s="44">
        <v>0</v>
      </c>
      <c r="AG76" s="44">
        <v>0</v>
      </c>
      <c r="AH76" s="44">
        <v>0</v>
      </c>
      <c r="AI76" s="44">
        <v>17</v>
      </c>
      <c r="AJ76" s="44">
        <v>0</v>
      </c>
      <c r="AK76" s="44">
        <v>0</v>
      </c>
    </row>
    <row r="77" spans="1:37" ht="15" x14ac:dyDescent="0.25">
      <c r="A77" s="47" t="s">
        <v>137</v>
      </c>
      <c r="B77" s="26">
        <v>1</v>
      </c>
      <c r="C77" s="62">
        <f t="shared" si="44"/>
        <v>1.7114048235454422</v>
      </c>
      <c r="D77" s="62">
        <f t="shared" si="45"/>
        <v>64.476885644768856</v>
      </c>
      <c r="E77" s="62">
        <f t="shared" si="46"/>
        <v>1.3576708402473978</v>
      </c>
      <c r="F77" s="62">
        <f t="shared" si="47"/>
        <v>0</v>
      </c>
      <c r="G77" s="62">
        <f t="shared" si="48"/>
        <v>0</v>
      </c>
      <c r="H77" s="62">
        <f t="shared" si="49"/>
        <v>0</v>
      </c>
      <c r="I77" s="62">
        <f t="shared" si="50"/>
        <v>0.19272464466393641</v>
      </c>
      <c r="J77" s="62">
        <f t="shared" si="51"/>
        <v>0</v>
      </c>
      <c r="K77" s="62">
        <f t="shared" si="52"/>
        <v>0</v>
      </c>
      <c r="L77" s="62">
        <f t="shared" si="53"/>
        <v>0</v>
      </c>
      <c r="M77" s="62">
        <f t="shared" si="54"/>
        <v>0</v>
      </c>
      <c r="N77" s="30"/>
      <c r="O77" s="48">
        <v>347</v>
      </c>
      <c r="P77" s="48">
        <v>298</v>
      </c>
      <c r="Q77" s="48">
        <v>45</v>
      </c>
      <c r="R77" s="48">
        <v>0</v>
      </c>
      <c r="S77" s="48">
        <v>0</v>
      </c>
      <c r="T77" s="48">
        <v>0</v>
      </c>
      <c r="U77" s="48">
        <v>4</v>
      </c>
      <c r="V77" s="48">
        <v>0</v>
      </c>
      <c r="W77" s="48">
        <v>0</v>
      </c>
      <c r="X77" s="48">
        <v>0</v>
      </c>
      <c r="Y77" s="48">
        <v>0</v>
      </c>
      <c r="Z77" s="30"/>
      <c r="AA77" s="44">
        <v>281</v>
      </c>
      <c r="AB77" s="44">
        <v>232</v>
      </c>
      <c r="AC77" s="44">
        <v>45</v>
      </c>
      <c r="AD77" s="44">
        <v>0</v>
      </c>
      <c r="AE77" s="44">
        <v>0</v>
      </c>
      <c r="AF77" s="44">
        <v>0</v>
      </c>
      <c r="AG77" s="44">
        <v>4</v>
      </c>
      <c r="AH77" s="44">
        <v>0</v>
      </c>
      <c r="AI77" s="44">
        <v>0</v>
      </c>
      <c r="AJ77" s="44">
        <v>0</v>
      </c>
      <c r="AK77" s="44">
        <v>0</v>
      </c>
    </row>
    <row r="78" spans="1:37" ht="15" x14ac:dyDescent="0.25">
      <c r="A78" s="4" t="s">
        <v>52</v>
      </c>
      <c r="B78" s="26">
        <v>5</v>
      </c>
      <c r="C78" s="62">
        <f t="shared" si="44"/>
        <v>2.2809647090884315</v>
      </c>
      <c r="D78" s="62">
        <f t="shared" si="45"/>
        <v>0</v>
      </c>
      <c r="E78" s="62">
        <f t="shared" si="46"/>
        <v>3.1226429325690148</v>
      </c>
      <c r="F78" s="62">
        <f t="shared" si="47"/>
        <v>0</v>
      </c>
      <c r="G78" s="62">
        <f t="shared" si="48"/>
        <v>0</v>
      </c>
      <c r="H78" s="62">
        <f t="shared" si="49"/>
        <v>0.81433224755700329</v>
      </c>
      <c r="I78" s="62">
        <f t="shared" si="50"/>
        <v>12.358467839074921</v>
      </c>
      <c r="J78" s="62">
        <f t="shared" si="51"/>
        <v>0</v>
      </c>
      <c r="K78" s="62">
        <f t="shared" si="52"/>
        <v>1.3821576018668102</v>
      </c>
      <c r="L78" s="62">
        <f t="shared" si="53"/>
        <v>0</v>
      </c>
      <c r="M78" s="62">
        <f t="shared" si="54"/>
        <v>0</v>
      </c>
      <c r="O78" s="48">
        <v>436</v>
      </c>
      <c r="P78" s="48">
        <v>0</v>
      </c>
      <c r="Q78" s="48">
        <v>104</v>
      </c>
      <c r="R78" s="48">
        <v>0</v>
      </c>
      <c r="S78" s="48">
        <v>0</v>
      </c>
      <c r="T78" s="48">
        <v>31</v>
      </c>
      <c r="U78" s="48">
        <v>264</v>
      </c>
      <c r="V78" s="48">
        <v>0</v>
      </c>
      <c r="W78" s="48">
        <v>37</v>
      </c>
      <c r="X78" s="48">
        <v>0</v>
      </c>
      <c r="Y78" s="48">
        <v>0</v>
      </c>
      <c r="AA78" s="44">
        <v>401</v>
      </c>
      <c r="AB78" s="44">
        <v>0</v>
      </c>
      <c r="AC78" s="44">
        <v>103</v>
      </c>
      <c r="AD78" s="44">
        <v>0</v>
      </c>
      <c r="AE78" s="44">
        <v>0</v>
      </c>
      <c r="AF78" s="44">
        <v>9</v>
      </c>
      <c r="AG78" s="44">
        <v>249</v>
      </c>
      <c r="AH78" s="44">
        <v>0</v>
      </c>
      <c r="AI78" s="44">
        <v>40</v>
      </c>
      <c r="AJ78" s="44">
        <v>0</v>
      </c>
      <c r="AK78" s="44">
        <v>0</v>
      </c>
    </row>
    <row r="79" spans="1:37" ht="15" x14ac:dyDescent="0.25">
      <c r="A79" s="4" t="s">
        <v>53</v>
      </c>
      <c r="B79" s="26">
        <v>7</v>
      </c>
      <c r="C79" s="62">
        <f t="shared" si="44"/>
        <v>1.504292137893446</v>
      </c>
      <c r="D79" s="62">
        <f t="shared" si="45"/>
        <v>0</v>
      </c>
      <c r="E79" s="62">
        <f t="shared" si="46"/>
        <v>9.0511389349826527E-2</v>
      </c>
      <c r="F79" s="62">
        <f t="shared" si="47"/>
        <v>0</v>
      </c>
      <c r="G79" s="62">
        <f t="shared" si="48"/>
        <v>0</v>
      </c>
      <c r="H79" s="62">
        <f t="shared" si="49"/>
        <v>8.1433224755700334E-2</v>
      </c>
      <c r="I79" s="62">
        <f t="shared" si="50"/>
        <v>0</v>
      </c>
      <c r="J79" s="62">
        <f t="shared" si="51"/>
        <v>0</v>
      </c>
      <c r="K79" s="62">
        <f t="shared" si="52"/>
        <v>0.57440315921737573</v>
      </c>
      <c r="L79" s="62">
        <f t="shared" si="53"/>
        <v>0</v>
      </c>
      <c r="M79" s="62">
        <f t="shared" si="54"/>
        <v>39.750584567420113</v>
      </c>
      <c r="O79" s="48">
        <v>329</v>
      </c>
      <c r="P79" s="48">
        <v>0</v>
      </c>
      <c r="Q79" s="48">
        <v>6</v>
      </c>
      <c r="R79" s="48">
        <v>0</v>
      </c>
      <c r="S79" s="48">
        <v>0</v>
      </c>
      <c r="T79" s="48">
        <v>4</v>
      </c>
      <c r="U79" s="48">
        <v>0</v>
      </c>
      <c r="V79" s="48">
        <v>0</v>
      </c>
      <c r="W79" s="48">
        <v>20</v>
      </c>
      <c r="X79" s="48">
        <v>0</v>
      </c>
      <c r="Y79" s="48">
        <v>299</v>
      </c>
      <c r="AA79" s="44">
        <v>223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12</v>
      </c>
      <c r="AJ79" s="44">
        <v>0</v>
      </c>
      <c r="AK79" s="44">
        <v>211</v>
      </c>
    </row>
    <row r="80" spans="1:37" ht="15" x14ac:dyDescent="0.25">
      <c r="A80" s="4" t="s">
        <v>54</v>
      </c>
      <c r="B80" s="26">
        <v>3</v>
      </c>
      <c r="C80" s="62">
        <f t="shared" si="44"/>
        <v>1.7795339964572832</v>
      </c>
      <c r="D80" s="62">
        <f t="shared" si="45"/>
        <v>3.8929440389294405</v>
      </c>
      <c r="E80" s="62">
        <f t="shared" si="46"/>
        <v>2.0666767234877055</v>
      </c>
      <c r="F80" s="62">
        <f t="shared" si="47"/>
        <v>0</v>
      </c>
      <c r="G80" s="62">
        <f t="shared" si="48"/>
        <v>7.8385263570448753</v>
      </c>
      <c r="H80" s="62">
        <f t="shared" si="49"/>
        <v>0</v>
      </c>
      <c r="I80" s="62">
        <f t="shared" si="50"/>
        <v>0.79498915923873759</v>
      </c>
      <c r="J80" s="62">
        <f t="shared" si="51"/>
        <v>0</v>
      </c>
      <c r="K80" s="62">
        <f t="shared" si="52"/>
        <v>0.91545503500269254</v>
      </c>
      <c r="L80" s="62">
        <f t="shared" si="53"/>
        <v>0</v>
      </c>
      <c r="M80" s="62">
        <f t="shared" si="54"/>
        <v>0</v>
      </c>
      <c r="O80" s="48">
        <v>338</v>
      </c>
      <c r="P80" s="48">
        <v>16</v>
      </c>
      <c r="Q80" s="48">
        <v>70</v>
      </c>
      <c r="R80" s="48">
        <v>0</v>
      </c>
      <c r="S80" s="48">
        <v>210</v>
      </c>
      <c r="T80" s="48">
        <v>0</v>
      </c>
      <c r="U80" s="48">
        <v>15</v>
      </c>
      <c r="V80" s="48">
        <v>0</v>
      </c>
      <c r="W80" s="48">
        <v>27</v>
      </c>
      <c r="X80" s="48">
        <v>0</v>
      </c>
      <c r="Y80" s="48">
        <v>0</v>
      </c>
      <c r="AA80" s="44">
        <v>315</v>
      </c>
      <c r="AB80" s="44">
        <v>16</v>
      </c>
      <c r="AC80" s="44">
        <v>67</v>
      </c>
      <c r="AD80" s="44">
        <v>0</v>
      </c>
      <c r="AE80" s="44">
        <v>190</v>
      </c>
      <c r="AF80" s="44">
        <v>0</v>
      </c>
      <c r="AG80" s="44">
        <v>18</v>
      </c>
      <c r="AH80" s="44">
        <v>0</v>
      </c>
      <c r="AI80" s="44">
        <v>24</v>
      </c>
      <c r="AJ80" s="44">
        <v>0</v>
      </c>
      <c r="AK80" s="44">
        <v>0</v>
      </c>
    </row>
    <row r="81" spans="1:38" ht="15" x14ac:dyDescent="0.25">
      <c r="A81" s="4" t="s">
        <v>55</v>
      </c>
      <c r="B81" s="26">
        <v>3</v>
      </c>
      <c r="C81" s="62">
        <f t="shared" si="44"/>
        <v>1.9239678430303855</v>
      </c>
      <c r="D81" s="62">
        <f t="shared" si="45"/>
        <v>0</v>
      </c>
      <c r="E81" s="62">
        <f t="shared" si="46"/>
        <v>1.1163071353145271</v>
      </c>
      <c r="F81" s="62">
        <f t="shared" si="47"/>
        <v>0</v>
      </c>
      <c r="G81" s="62">
        <f t="shared" si="48"/>
        <v>11.973349010386048</v>
      </c>
      <c r="H81" s="62">
        <f t="shared" si="49"/>
        <v>0</v>
      </c>
      <c r="I81" s="62">
        <f t="shared" si="50"/>
        <v>0.24090580582992049</v>
      </c>
      <c r="J81" s="62">
        <f t="shared" si="51"/>
        <v>0</v>
      </c>
      <c r="K81" s="62">
        <f t="shared" si="52"/>
        <v>0.19745108598097291</v>
      </c>
      <c r="L81" s="62">
        <f t="shared" si="53"/>
        <v>0</v>
      </c>
      <c r="M81" s="62">
        <f t="shared" si="54"/>
        <v>0</v>
      </c>
      <c r="O81" s="48">
        <v>349</v>
      </c>
      <c r="P81" s="48">
        <v>0</v>
      </c>
      <c r="Q81" s="48">
        <v>21</v>
      </c>
      <c r="R81" s="48">
        <v>0</v>
      </c>
      <c r="S81" s="48">
        <v>320</v>
      </c>
      <c r="T81" s="48">
        <v>0</v>
      </c>
      <c r="U81" s="48">
        <v>5</v>
      </c>
      <c r="V81" s="48">
        <v>0</v>
      </c>
      <c r="W81" s="48">
        <v>3</v>
      </c>
      <c r="X81" s="48">
        <v>0</v>
      </c>
      <c r="Y81" s="48">
        <v>0</v>
      </c>
      <c r="AA81" s="44">
        <v>357</v>
      </c>
      <c r="AB81" s="44">
        <v>0</v>
      </c>
      <c r="AC81" s="44">
        <v>53</v>
      </c>
      <c r="AD81" s="44">
        <v>0</v>
      </c>
      <c r="AE81" s="44">
        <v>291</v>
      </c>
      <c r="AF81" s="44">
        <v>0</v>
      </c>
      <c r="AG81" s="44">
        <v>5</v>
      </c>
      <c r="AH81" s="44">
        <v>0</v>
      </c>
      <c r="AI81" s="44">
        <v>8</v>
      </c>
      <c r="AJ81" s="44">
        <v>0</v>
      </c>
      <c r="AK81" s="44">
        <v>0</v>
      </c>
    </row>
    <row r="82" spans="1:38" ht="15" x14ac:dyDescent="0.25">
      <c r="A82" s="4" t="s">
        <v>56</v>
      </c>
      <c r="B82" s="26">
        <v>6</v>
      </c>
      <c r="C82" s="62">
        <f t="shared" si="44"/>
        <v>2.820547758550211</v>
      </c>
      <c r="D82" s="62">
        <f t="shared" si="45"/>
        <v>0</v>
      </c>
      <c r="E82" s="62">
        <f t="shared" si="46"/>
        <v>1.7800573238799218</v>
      </c>
      <c r="F82" s="62">
        <f t="shared" si="47"/>
        <v>0</v>
      </c>
      <c r="G82" s="62">
        <f t="shared" si="48"/>
        <v>0</v>
      </c>
      <c r="H82" s="62">
        <f t="shared" si="49"/>
        <v>0</v>
      </c>
      <c r="I82" s="62">
        <f t="shared" si="50"/>
        <v>0</v>
      </c>
      <c r="J82" s="62">
        <f t="shared" si="51"/>
        <v>0</v>
      </c>
      <c r="K82" s="62">
        <f t="shared" si="52"/>
        <v>16.460240531322924</v>
      </c>
      <c r="L82" s="62">
        <f t="shared" si="53"/>
        <v>0</v>
      </c>
      <c r="M82" s="62">
        <f t="shared" si="54"/>
        <v>0</v>
      </c>
      <c r="O82" s="48">
        <v>535</v>
      </c>
      <c r="P82" s="48">
        <v>0</v>
      </c>
      <c r="Q82" s="48">
        <v>63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472</v>
      </c>
      <c r="X82" s="48">
        <v>0</v>
      </c>
      <c r="Y82" s="48">
        <v>0</v>
      </c>
      <c r="AA82" s="44">
        <v>500</v>
      </c>
      <c r="AB82" s="44">
        <v>0</v>
      </c>
      <c r="AC82" s="44">
        <v>55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445</v>
      </c>
      <c r="AJ82" s="44">
        <v>0</v>
      </c>
      <c r="AK82" s="44">
        <v>0</v>
      </c>
    </row>
    <row r="83" spans="1:38" ht="15" x14ac:dyDescent="0.25">
      <c r="A83" s="4" t="s">
        <v>166</v>
      </c>
      <c r="B83" s="26">
        <v>5</v>
      </c>
      <c r="C83" s="62">
        <f t="shared" si="44"/>
        <v>1.3816596266521324</v>
      </c>
      <c r="D83" s="62">
        <f t="shared" si="45"/>
        <v>0</v>
      </c>
      <c r="E83" s="62">
        <f t="shared" si="46"/>
        <v>0.76934680947352541</v>
      </c>
      <c r="F83" s="62">
        <f t="shared" si="47"/>
        <v>0</v>
      </c>
      <c r="G83" s="62">
        <f t="shared" si="48"/>
        <v>0.60748579267097791</v>
      </c>
      <c r="H83" s="62">
        <f t="shared" si="49"/>
        <v>0</v>
      </c>
      <c r="I83" s="62">
        <f t="shared" si="50"/>
        <v>7.9980727535533607</v>
      </c>
      <c r="J83" s="62">
        <f t="shared" si="51"/>
        <v>0</v>
      </c>
      <c r="K83" s="62">
        <f t="shared" si="52"/>
        <v>1.669359181475498</v>
      </c>
      <c r="L83" s="62">
        <f t="shared" si="53"/>
        <v>0</v>
      </c>
      <c r="M83" s="62">
        <f t="shared" si="54"/>
        <v>0</v>
      </c>
      <c r="O83" s="48">
        <v>273</v>
      </c>
      <c r="P83" s="48">
        <v>0</v>
      </c>
      <c r="Q83" s="48">
        <v>25</v>
      </c>
      <c r="R83" s="48">
        <v>0</v>
      </c>
      <c r="S83" s="48">
        <v>13</v>
      </c>
      <c r="T83" s="48">
        <v>0</v>
      </c>
      <c r="U83" s="48">
        <v>181</v>
      </c>
      <c r="V83" s="48">
        <v>0</v>
      </c>
      <c r="W83" s="48">
        <v>54</v>
      </c>
      <c r="X83" s="48">
        <v>0</v>
      </c>
      <c r="Y83" s="48">
        <v>0</v>
      </c>
      <c r="AA83" s="44">
        <v>234</v>
      </c>
      <c r="AB83" s="44">
        <v>0</v>
      </c>
      <c r="AC83" s="44">
        <v>26</v>
      </c>
      <c r="AD83" s="44">
        <v>0</v>
      </c>
      <c r="AE83" s="44">
        <v>18</v>
      </c>
      <c r="AF83" s="44">
        <v>0</v>
      </c>
      <c r="AG83" s="44">
        <v>151</v>
      </c>
      <c r="AH83" s="44">
        <v>0</v>
      </c>
      <c r="AI83" s="44">
        <v>39</v>
      </c>
      <c r="AJ83" s="44">
        <v>0</v>
      </c>
      <c r="AK83" s="44">
        <v>0</v>
      </c>
    </row>
    <row r="84" spans="1:38" ht="15" x14ac:dyDescent="0.25">
      <c r="A84" s="4" t="s">
        <v>58</v>
      </c>
      <c r="B84" s="26">
        <v>3</v>
      </c>
      <c r="C84" s="62">
        <f t="shared" si="44"/>
        <v>0.22618885406731162</v>
      </c>
      <c r="D84" s="62">
        <f t="shared" si="45"/>
        <v>0</v>
      </c>
      <c r="E84" s="62">
        <f t="shared" si="46"/>
        <v>0</v>
      </c>
      <c r="F84" s="62">
        <f t="shared" si="47"/>
        <v>0</v>
      </c>
      <c r="G84" s="62">
        <f t="shared" si="48"/>
        <v>1.352145796590241</v>
      </c>
      <c r="H84" s="62">
        <f t="shared" si="49"/>
        <v>0</v>
      </c>
      <c r="I84" s="62">
        <f t="shared" si="50"/>
        <v>9.6362322331968203E-2</v>
      </c>
      <c r="J84" s="62">
        <f t="shared" si="51"/>
        <v>0</v>
      </c>
      <c r="K84" s="62">
        <f t="shared" si="52"/>
        <v>0.1795009872554299</v>
      </c>
      <c r="L84" s="62">
        <f t="shared" si="53"/>
        <v>0</v>
      </c>
      <c r="M84" s="62">
        <f t="shared" si="54"/>
        <v>0</v>
      </c>
      <c r="O84" s="48">
        <v>57</v>
      </c>
      <c r="P84" s="48">
        <v>0</v>
      </c>
      <c r="Q84" s="48">
        <v>0</v>
      </c>
      <c r="R84" s="48">
        <v>0</v>
      </c>
      <c r="S84" s="48">
        <v>53</v>
      </c>
      <c r="T84" s="48">
        <v>0</v>
      </c>
      <c r="U84" s="48">
        <v>0</v>
      </c>
      <c r="V84" s="48">
        <v>0</v>
      </c>
      <c r="W84" s="48">
        <v>4</v>
      </c>
      <c r="X84" s="48">
        <v>0</v>
      </c>
      <c r="Y84" s="48">
        <v>0</v>
      </c>
      <c r="AA84" s="44">
        <v>26</v>
      </c>
      <c r="AB84" s="44">
        <v>0</v>
      </c>
      <c r="AC84" s="44">
        <v>0</v>
      </c>
      <c r="AD84" s="44">
        <v>0</v>
      </c>
      <c r="AE84" s="44">
        <v>16</v>
      </c>
      <c r="AF84" s="44">
        <v>0</v>
      </c>
      <c r="AG84" s="44">
        <v>4</v>
      </c>
      <c r="AH84" s="44">
        <v>0</v>
      </c>
      <c r="AI84" s="44">
        <v>6</v>
      </c>
      <c r="AJ84" s="44">
        <v>0</v>
      </c>
      <c r="AK84" s="44">
        <v>0</v>
      </c>
    </row>
    <row r="85" spans="1:38" ht="15" x14ac:dyDescent="0.25">
      <c r="A85" s="4" t="s">
        <v>59</v>
      </c>
      <c r="B85" s="26">
        <v>6</v>
      </c>
      <c r="C85" s="62">
        <f t="shared" si="44"/>
        <v>0.48235454421583318</v>
      </c>
      <c r="D85" s="62">
        <f t="shared" si="45"/>
        <v>0</v>
      </c>
      <c r="E85" s="62">
        <f t="shared" si="46"/>
        <v>0.16593754714134862</v>
      </c>
      <c r="F85" s="62">
        <f t="shared" si="47"/>
        <v>0</v>
      </c>
      <c r="G85" s="62">
        <f t="shared" si="48"/>
        <v>0</v>
      </c>
      <c r="H85" s="62">
        <f t="shared" si="49"/>
        <v>0</v>
      </c>
      <c r="I85" s="62">
        <f t="shared" si="50"/>
        <v>0</v>
      </c>
      <c r="J85" s="62">
        <f t="shared" si="51"/>
        <v>0</v>
      </c>
      <c r="K85" s="62">
        <f t="shared" si="52"/>
        <v>2.9797163884401363</v>
      </c>
      <c r="L85" s="62">
        <f t="shared" si="53"/>
        <v>0</v>
      </c>
      <c r="M85" s="62">
        <f t="shared" si="54"/>
        <v>0</v>
      </c>
      <c r="O85" s="48">
        <v>102</v>
      </c>
      <c r="P85" s="48">
        <v>0</v>
      </c>
      <c r="Q85" s="48">
        <v>6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96</v>
      </c>
      <c r="X85" s="48">
        <v>0</v>
      </c>
      <c r="Y85" s="48">
        <v>0</v>
      </c>
      <c r="AA85" s="44">
        <v>75</v>
      </c>
      <c r="AB85" s="44">
        <v>0</v>
      </c>
      <c r="AC85" s="44">
        <v>5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70</v>
      </c>
      <c r="AJ85" s="44">
        <v>0</v>
      </c>
      <c r="AK85" s="44">
        <v>0</v>
      </c>
      <c r="AL85" s="30"/>
    </row>
    <row r="86" spans="1:38" ht="15" x14ac:dyDescent="0.25">
      <c r="A86" s="4" t="s">
        <v>167</v>
      </c>
      <c r="B86" s="26">
        <v>2</v>
      </c>
      <c r="C86" s="62">
        <f t="shared" si="44"/>
        <v>0.88840441477040477</v>
      </c>
      <c r="D86" s="62">
        <f t="shared" si="45"/>
        <v>0</v>
      </c>
      <c r="E86" s="62">
        <f t="shared" si="46"/>
        <v>3.3790918690601899</v>
      </c>
      <c r="F86" s="62">
        <f t="shared" si="47"/>
        <v>0</v>
      </c>
      <c r="G86" s="62">
        <f t="shared" si="48"/>
        <v>0</v>
      </c>
      <c r="H86" s="62">
        <f t="shared" si="49"/>
        <v>0</v>
      </c>
      <c r="I86" s="62">
        <f t="shared" si="50"/>
        <v>1.5899783184774752</v>
      </c>
      <c r="J86" s="62">
        <f t="shared" si="51"/>
        <v>0</v>
      </c>
      <c r="K86" s="62">
        <f t="shared" si="52"/>
        <v>0.64620355411954766</v>
      </c>
      <c r="L86" s="62">
        <f t="shared" si="53"/>
        <v>0</v>
      </c>
      <c r="M86" s="62">
        <f t="shared" si="54"/>
        <v>0</v>
      </c>
      <c r="O86" s="48">
        <v>203</v>
      </c>
      <c r="P86" s="48">
        <v>0</v>
      </c>
      <c r="Q86" s="48">
        <v>133</v>
      </c>
      <c r="R86" s="48">
        <v>0</v>
      </c>
      <c r="S86" s="48">
        <v>0</v>
      </c>
      <c r="T86" s="48">
        <v>0</v>
      </c>
      <c r="U86" s="48">
        <v>52</v>
      </c>
      <c r="V86" s="48">
        <v>0</v>
      </c>
      <c r="W86" s="48">
        <v>18</v>
      </c>
      <c r="X86" s="48">
        <v>0</v>
      </c>
      <c r="Y86" s="48">
        <v>0</v>
      </c>
      <c r="AA86" s="44">
        <v>123</v>
      </c>
      <c r="AB86" s="44">
        <v>0</v>
      </c>
      <c r="AC86" s="44">
        <v>91</v>
      </c>
      <c r="AD86" s="44">
        <v>0</v>
      </c>
      <c r="AE86" s="44">
        <v>0</v>
      </c>
      <c r="AF86" s="44">
        <v>0</v>
      </c>
      <c r="AG86" s="44">
        <v>14</v>
      </c>
      <c r="AH86" s="44">
        <v>0</v>
      </c>
      <c r="AI86" s="44">
        <v>18</v>
      </c>
      <c r="AJ86" s="44">
        <v>0</v>
      </c>
      <c r="AK86" s="44">
        <v>0</v>
      </c>
    </row>
    <row r="87" spans="1:38" ht="15" x14ac:dyDescent="0.25">
      <c r="A87" s="4" t="s">
        <v>61</v>
      </c>
      <c r="B87" s="26">
        <v>3</v>
      </c>
      <c r="C87" s="62">
        <f t="shared" si="44"/>
        <v>0.5913612208747786</v>
      </c>
      <c r="D87" s="62">
        <f t="shared" si="45"/>
        <v>0</v>
      </c>
      <c r="E87" s="62">
        <f t="shared" si="46"/>
        <v>0.76934680947352541</v>
      </c>
      <c r="F87" s="62">
        <f t="shared" si="47"/>
        <v>0</v>
      </c>
      <c r="G87" s="62">
        <f t="shared" si="48"/>
        <v>2.900254752106604</v>
      </c>
      <c r="H87" s="62">
        <f t="shared" si="49"/>
        <v>0</v>
      </c>
      <c r="I87" s="62">
        <f t="shared" si="50"/>
        <v>0</v>
      </c>
      <c r="J87" s="62">
        <f t="shared" si="51"/>
        <v>0</v>
      </c>
      <c r="K87" s="62">
        <f t="shared" si="52"/>
        <v>0.32310177705977383</v>
      </c>
      <c r="L87" s="62">
        <f t="shared" si="53"/>
        <v>0</v>
      </c>
      <c r="M87" s="62">
        <f t="shared" si="54"/>
        <v>0</v>
      </c>
      <c r="O87" s="48">
        <v>124</v>
      </c>
      <c r="P87" s="48">
        <v>0</v>
      </c>
      <c r="Q87" s="48">
        <v>35</v>
      </c>
      <c r="R87" s="48">
        <v>0</v>
      </c>
      <c r="S87" s="48">
        <v>82</v>
      </c>
      <c r="T87" s="48">
        <v>0</v>
      </c>
      <c r="U87" s="48">
        <v>0</v>
      </c>
      <c r="V87" s="48">
        <v>0</v>
      </c>
      <c r="W87" s="48">
        <v>7</v>
      </c>
      <c r="X87" s="48">
        <v>0</v>
      </c>
      <c r="Y87" s="48">
        <v>0</v>
      </c>
      <c r="AA87" s="44">
        <v>93</v>
      </c>
      <c r="AB87" s="44">
        <v>0</v>
      </c>
      <c r="AC87" s="44">
        <v>16</v>
      </c>
      <c r="AD87" s="44">
        <v>0</v>
      </c>
      <c r="AE87" s="44">
        <v>66</v>
      </c>
      <c r="AF87" s="44">
        <v>0</v>
      </c>
      <c r="AG87" s="44">
        <v>0</v>
      </c>
      <c r="AH87" s="44">
        <v>0</v>
      </c>
      <c r="AI87" s="44">
        <v>11</v>
      </c>
      <c r="AJ87" s="44">
        <v>0</v>
      </c>
      <c r="AK87" s="44">
        <v>0</v>
      </c>
    </row>
    <row r="88" spans="1:38" ht="15" x14ac:dyDescent="0.25">
      <c r="A88" s="4" t="s">
        <v>62</v>
      </c>
      <c r="B88" s="26">
        <v>6</v>
      </c>
      <c r="C88" s="62">
        <f t="shared" si="44"/>
        <v>1.3598582913203434</v>
      </c>
      <c r="D88" s="62">
        <f t="shared" si="45"/>
        <v>0</v>
      </c>
      <c r="E88" s="62">
        <f t="shared" si="46"/>
        <v>0.18102277869965305</v>
      </c>
      <c r="F88" s="62">
        <f t="shared" si="47"/>
        <v>0</v>
      </c>
      <c r="G88" s="62">
        <f t="shared" si="48"/>
        <v>7.8385263570448754E-2</v>
      </c>
      <c r="H88" s="62">
        <f t="shared" si="49"/>
        <v>0</v>
      </c>
      <c r="I88" s="62">
        <f t="shared" si="50"/>
        <v>9.6362322331968203E-2</v>
      </c>
      <c r="J88" s="62">
        <f t="shared" si="51"/>
        <v>0</v>
      </c>
      <c r="K88" s="62">
        <f t="shared" si="52"/>
        <v>8.598097289535092</v>
      </c>
      <c r="L88" s="62">
        <f t="shared" si="53"/>
        <v>0</v>
      </c>
      <c r="M88" s="62">
        <f t="shared" si="54"/>
        <v>0</v>
      </c>
      <c r="O88" s="48">
        <v>207</v>
      </c>
      <c r="P88" s="48">
        <v>0</v>
      </c>
      <c r="Q88" s="48">
        <v>5</v>
      </c>
      <c r="R88" s="48">
        <v>0</v>
      </c>
      <c r="S88" s="48">
        <v>0</v>
      </c>
      <c r="T88" s="48">
        <v>0</v>
      </c>
      <c r="U88" s="48">
        <v>4</v>
      </c>
      <c r="V88" s="48">
        <v>0</v>
      </c>
      <c r="W88" s="48">
        <v>198</v>
      </c>
      <c r="X88" s="48">
        <v>0</v>
      </c>
      <c r="Y88" s="48">
        <v>0</v>
      </c>
      <c r="AA88" s="44">
        <v>292</v>
      </c>
      <c r="AB88" s="44">
        <v>0</v>
      </c>
      <c r="AC88" s="44">
        <v>7</v>
      </c>
      <c r="AD88" s="44">
        <v>0</v>
      </c>
      <c r="AE88" s="44">
        <v>4</v>
      </c>
      <c r="AF88" s="44">
        <v>0</v>
      </c>
      <c r="AG88" s="44">
        <v>0</v>
      </c>
      <c r="AH88" s="44">
        <v>0</v>
      </c>
      <c r="AI88" s="44">
        <v>281</v>
      </c>
      <c r="AJ88" s="44">
        <v>0</v>
      </c>
      <c r="AK88" s="44">
        <v>0</v>
      </c>
    </row>
    <row r="89" spans="1:38" s="30" customFormat="1" ht="15" x14ac:dyDescent="0.25">
      <c r="A89" s="4" t="s">
        <v>63</v>
      </c>
      <c r="B89" s="26">
        <v>4</v>
      </c>
      <c r="C89" s="62">
        <f t="shared" si="44"/>
        <v>1.2208747785801881</v>
      </c>
      <c r="D89" s="62">
        <f t="shared" si="45"/>
        <v>0</v>
      </c>
      <c r="E89" s="62">
        <f t="shared" si="46"/>
        <v>0.19610801025795746</v>
      </c>
      <c r="F89" s="62">
        <f t="shared" si="47"/>
        <v>0</v>
      </c>
      <c r="G89" s="62">
        <f t="shared" si="48"/>
        <v>0</v>
      </c>
      <c r="H89" s="62">
        <f t="shared" si="49"/>
        <v>7.8583061889250807</v>
      </c>
      <c r="I89" s="62">
        <f t="shared" si="50"/>
        <v>0.50590219224283306</v>
      </c>
      <c r="J89" s="62">
        <f t="shared" si="51"/>
        <v>0</v>
      </c>
      <c r="K89" s="62">
        <f t="shared" si="52"/>
        <v>0.50260276431520379</v>
      </c>
      <c r="L89" s="62">
        <f t="shared" si="53"/>
        <v>0</v>
      </c>
      <c r="M89" s="62">
        <f t="shared" si="54"/>
        <v>0</v>
      </c>
      <c r="N89"/>
      <c r="O89" s="48">
        <v>225</v>
      </c>
      <c r="P89" s="48">
        <v>0</v>
      </c>
      <c r="Q89" s="48">
        <v>4</v>
      </c>
      <c r="R89" s="48">
        <v>0</v>
      </c>
      <c r="S89" s="48">
        <v>0</v>
      </c>
      <c r="T89" s="48">
        <v>198</v>
      </c>
      <c r="U89" s="48">
        <v>7</v>
      </c>
      <c r="V89" s="48">
        <v>0</v>
      </c>
      <c r="W89" s="48">
        <v>16</v>
      </c>
      <c r="X89" s="48">
        <v>0</v>
      </c>
      <c r="Y89" s="48">
        <v>0</v>
      </c>
      <c r="Z89"/>
      <c r="AA89" s="44">
        <v>223</v>
      </c>
      <c r="AB89" s="44">
        <v>0</v>
      </c>
      <c r="AC89" s="44">
        <v>9</v>
      </c>
      <c r="AD89" s="44">
        <v>0</v>
      </c>
      <c r="AE89" s="44">
        <v>0</v>
      </c>
      <c r="AF89" s="44">
        <v>188</v>
      </c>
      <c r="AG89" s="44">
        <v>14</v>
      </c>
      <c r="AH89" s="44">
        <v>0</v>
      </c>
      <c r="AI89" s="44">
        <v>12</v>
      </c>
      <c r="AJ89" s="44">
        <v>0</v>
      </c>
      <c r="AK89" s="44">
        <v>0</v>
      </c>
    </row>
    <row r="90" spans="1:38" ht="15" x14ac:dyDescent="0.25">
      <c r="A90" s="29" t="s">
        <v>6</v>
      </c>
      <c r="B90" s="28"/>
      <c r="C90" s="61">
        <f>SUM(C91:C92)</f>
        <v>21.509742471726394</v>
      </c>
      <c r="D90" s="61">
        <f>SUM(D91:D92)</f>
        <v>0</v>
      </c>
      <c r="E90" s="61">
        <f t="shared" ref="E90:M90" si="55">SUM(E91:E92)</f>
        <v>0</v>
      </c>
      <c r="F90" s="61">
        <f t="shared" si="55"/>
        <v>0</v>
      </c>
      <c r="G90" s="61">
        <f t="shared" si="55"/>
        <v>0</v>
      </c>
      <c r="H90" s="61">
        <f t="shared" si="55"/>
        <v>0</v>
      </c>
      <c r="I90" s="61">
        <f t="shared" si="55"/>
        <v>0</v>
      </c>
      <c r="J90" s="61">
        <f t="shared" si="55"/>
        <v>0</v>
      </c>
      <c r="K90" s="61">
        <f t="shared" si="55"/>
        <v>0</v>
      </c>
      <c r="L90" s="61">
        <f t="shared" si="55"/>
        <v>100</v>
      </c>
      <c r="M90" s="61">
        <f t="shared" si="55"/>
        <v>0</v>
      </c>
      <c r="O90" s="59">
        <v>3720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3720</v>
      </c>
      <c r="Y90" s="59">
        <v>0</v>
      </c>
      <c r="AA90" s="59">
        <f>SUM(AA91:AA92)</f>
        <v>4173</v>
      </c>
      <c r="AB90" s="59">
        <f t="shared" ref="AB90:AK90" si="56">SUM(AB91:AB92)</f>
        <v>0</v>
      </c>
      <c r="AC90" s="59">
        <f t="shared" si="56"/>
        <v>0</v>
      </c>
      <c r="AD90" s="59">
        <f t="shared" si="56"/>
        <v>0</v>
      </c>
      <c r="AE90" s="59">
        <f t="shared" si="56"/>
        <v>0</v>
      </c>
      <c r="AF90" s="59">
        <f t="shared" si="56"/>
        <v>0</v>
      </c>
      <c r="AG90" s="59">
        <f t="shared" si="56"/>
        <v>0</v>
      </c>
      <c r="AH90" s="59">
        <f t="shared" si="56"/>
        <v>0</v>
      </c>
      <c r="AI90" s="59">
        <f t="shared" si="56"/>
        <v>0</v>
      </c>
      <c r="AJ90" s="59">
        <f t="shared" si="56"/>
        <v>4173</v>
      </c>
      <c r="AK90" s="59">
        <f t="shared" si="56"/>
        <v>0</v>
      </c>
    </row>
    <row r="91" spans="1:38" ht="15" x14ac:dyDescent="0.25">
      <c r="A91" s="4" t="s">
        <v>64</v>
      </c>
      <c r="B91" s="26">
        <v>10</v>
      </c>
      <c r="C91" s="64">
        <f>((O91+AA91)/(C$2)*100)</f>
        <v>20.970159422264615</v>
      </c>
      <c r="D91" s="64">
        <f t="shared" ref="D91:K91" si="57">((P91+AB92)/(D$2)*100)</f>
        <v>0</v>
      </c>
      <c r="E91" s="64">
        <f t="shared" si="57"/>
        <v>0</v>
      </c>
      <c r="F91" s="64">
        <f t="shared" si="57"/>
        <v>0</v>
      </c>
      <c r="G91" s="64">
        <f t="shared" si="57"/>
        <v>0</v>
      </c>
      <c r="H91" s="64">
        <f t="shared" si="57"/>
        <v>0</v>
      </c>
      <c r="I91" s="64">
        <f t="shared" si="57"/>
        <v>0</v>
      </c>
      <c r="J91" s="64">
        <f t="shared" si="57"/>
        <v>0</v>
      </c>
      <c r="K91" s="64">
        <f t="shared" si="57"/>
        <v>0</v>
      </c>
      <c r="L91" s="64">
        <f>((X91+AJ91)/(L$2)*100)</f>
        <v>97.491448118586092</v>
      </c>
      <c r="M91" s="64">
        <f>((Y91+AK92)/(M$2)*100)</f>
        <v>0</v>
      </c>
      <c r="O91" s="48">
        <v>3620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3620</v>
      </c>
      <c r="Y91" s="48">
        <v>0</v>
      </c>
      <c r="AA91" s="43">
        <v>4075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4075</v>
      </c>
      <c r="AK91" s="43">
        <v>0</v>
      </c>
    </row>
    <row r="92" spans="1:38" ht="15" x14ac:dyDescent="0.25">
      <c r="A92" s="5" t="s">
        <v>65</v>
      </c>
      <c r="B92" s="27">
        <v>10</v>
      </c>
      <c r="C92" s="63">
        <f>((O92+AA92)/(C$2)*100)</f>
        <v>0.53958304946177948</v>
      </c>
      <c r="D92" s="63">
        <f t="shared" ref="D92:K92" si="58">((P92+AB91)/(D$2)*100)</f>
        <v>0</v>
      </c>
      <c r="E92" s="63">
        <f t="shared" si="58"/>
        <v>0</v>
      </c>
      <c r="F92" s="63">
        <f t="shared" si="58"/>
        <v>0</v>
      </c>
      <c r="G92" s="63">
        <f t="shared" si="58"/>
        <v>0</v>
      </c>
      <c r="H92" s="63">
        <f t="shared" si="58"/>
        <v>0</v>
      </c>
      <c r="I92" s="63">
        <f t="shared" si="58"/>
        <v>0</v>
      </c>
      <c r="J92" s="63">
        <f t="shared" si="58"/>
        <v>0</v>
      </c>
      <c r="K92" s="63">
        <f t="shared" si="58"/>
        <v>0</v>
      </c>
      <c r="L92" s="63">
        <f>((X92+AJ92)/(L$2)*100)</f>
        <v>2.5085518814139109</v>
      </c>
      <c r="M92" s="63">
        <f>((Y92+AK91)/(M$2)*100)</f>
        <v>0</v>
      </c>
      <c r="O92" s="50">
        <v>100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100</v>
      </c>
      <c r="Y92" s="50">
        <v>0</v>
      </c>
      <c r="AA92" s="45">
        <v>98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98</v>
      </c>
      <c r="AK92" s="45">
        <v>0</v>
      </c>
    </row>
    <row r="94" spans="1:38" ht="15" x14ac:dyDescent="0.25">
      <c r="A94" s="13"/>
      <c r="B94" s="20"/>
      <c r="C94" s="65">
        <f>SUM(C3,C8,C22,C24,C90)</f>
        <v>100</v>
      </c>
      <c r="D94" s="65">
        <f t="shared" ref="D94:M94" si="59">SUM(D3,D8,D22,D24,D90)</f>
        <v>100</v>
      </c>
      <c r="E94" s="65">
        <f t="shared" si="59"/>
        <v>100.00000000000003</v>
      </c>
      <c r="F94" s="65">
        <f t="shared" si="59"/>
        <v>100.00000000000001</v>
      </c>
      <c r="G94" s="65">
        <f t="shared" si="59"/>
        <v>99.999999999999986</v>
      </c>
      <c r="H94" s="65">
        <f t="shared" si="59"/>
        <v>100</v>
      </c>
      <c r="I94" s="65">
        <f t="shared" si="59"/>
        <v>100.00000000000003</v>
      </c>
      <c r="J94" s="65">
        <f t="shared" si="59"/>
        <v>100</v>
      </c>
      <c r="K94" s="65">
        <f t="shared" si="59"/>
        <v>100.00000000000001</v>
      </c>
      <c r="L94" s="65">
        <f t="shared" si="59"/>
        <v>100</v>
      </c>
      <c r="M94" s="65">
        <f t="shared" si="59"/>
        <v>100</v>
      </c>
    </row>
    <row r="95" spans="1:38" ht="15" x14ac:dyDescent="0.25">
      <c r="A95" s="13"/>
      <c r="B95" s="20"/>
      <c r="C95" s="65">
        <f>SUM(C4:C7,C9:C21,C23,C25:C89,C91:C92)</f>
        <v>99.999999999999986</v>
      </c>
      <c r="D95" s="65">
        <f t="shared" ref="D95:M95" si="60">SUM(D4:D7,D9:D21,D23,D25:D89,D91:D92)</f>
        <v>100</v>
      </c>
      <c r="E95" s="65">
        <f t="shared" si="60"/>
        <v>100.00000000000001</v>
      </c>
      <c r="F95" s="65">
        <f t="shared" si="60"/>
        <v>100.00000000000001</v>
      </c>
      <c r="G95" s="65">
        <f t="shared" si="60"/>
        <v>99.999999999999986</v>
      </c>
      <c r="H95" s="65">
        <f t="shared" si="60"/>
        <v>100</v>
      </c>
      <c r="I95" s="65">
        <f t="shared" si="60"/>
        <v>100.00000000000004</v>
      </c>
      <c r="J95" s="65">
        <f t="shared" si="60"/>
        <v>100</v>
      </c>
      <c r="K95" s="65">
        <f t="shared" si="60"/>
        <v>100</v>
      </c>
      <c r="L95" s="65">
        <f t="shared" si="60"/>
        <v>100</v>
      </c>
      <c r="M95" s="65">
        <f t="shared" si="60"/>
        <v>100</v>
      </c>
    </row>
    <row r="105" spans="15:37" x14ac:dyDescent="0.3"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5:37" x14ac:dyDescent="0.3"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</sheetData>
  <sortState ref="A25:AK89">
    <sortCondition ref="A25"/>
  </sortState>
  <pageMargins left="0.7" right="0.7" top="0.75" bottom="0.75" header="0.3" footer="0.3"/>
  <pageSetup paperSize="9" orientation="portrait" r:id="rId1"/>
  <ignoredErrors>
    <ignoredError sqref="C9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7"/>
  <sheetViews>
    <sheetView showGridLines="0" view="pageBreakPreview" zoomScaleNormal="100" zoomScaleSheetLayoutView="100" workbookViewId="0">
      <selection sqref="A1:B1"/>
    </sheetView>
  </sheetViews>
  <sheetFormatPr baseColWidth="10" defaultColWidth="5.75" defaultRowHeight="16.5" x14ac:dyDescent="0.3"/>
  <cols>
    <col min="1" max="1" width="33.125" style="1" customWidth="1"/>
    <col min="2" max="2" width="10.875" style="18" hidden="1" customWidth="1"/>
    <col min="3" max="3" width="0.75" style="18" hidden="1" customWidth="1"/>
    <col min="4" max="4" width="5.625" style="7" customWidth="1"/>
    <col min="5" max="5" width="10.625" style="11" customWidth="1"/>
    <col min="6" max="6" width="5.625" style="7" customWidth="1"/>
    <col min="7" max="7" width="11.375" style="11" customWidth="1"/>
    <col min="8" max="8" width="5.625" style="7" customWidth="1"/>
    <col min="9" max="9" width="10.625" style="11" customWidth="1"/>
    <col min="10" max="10" width="5.625" style="7" customWidth="1"/>
    <col min="11" max="11" width="10.625" style="11" customWidth="1"/>
    <col min="12" max="12" width="5.625" style="7" customWidth="1"/>
    <col min="13" max="13" width="10.625" style="11" customWidth="1"/>
    <col min="14" max="14" width="5.625" style="7" customWidth="1"/>
    <col min="15" max="15" width="10.625" style="11" customWidth="1"/>
    <col min="16" max="16" width="5.625" style="7" customWidth="1"/>
    <col min="17" max="17" width="10.625" style="11" customWidth="1"/>
    <col min="18" max="18" width="5.625" style="7" customWidth="1"/>
    <col min="19" max="19" width="10.625" style="11" customWidth="1"/>
    <col min="20" max="20" width="5.625" style="7" customWidth="1"/>
    <col min="21" max="21" width="10.625" style="11" customWidth="1"/>
    <col min="22" max="22" width="5.625" style="7" customWidth="1"/>
    <col min="23" max="23" width="10.625" style="11" customWidth="1"/>
    <col min="24" max="24" width="1.875" customWidth="1"/>
    <col min="25" max="25" width="8.875" style="16" customWidth="1"/>
    <col min="26" max="29" width="13.125" style="11" customWidth="1"/>
    <col min="30" max="30" width="1.625" customWidth="1"/>
    <col min="31" max="34" width="13.125" style="11" customWidth="1"/>
    <col min="35" max="35" width="1.625" customWidth="1"/>
    <col min="36" max="36" width="15.125" style="11" customWidth="1"/>
    <col min="37" max="38" width="13.125" style="11" customWidth="1"/>
    <col min="39" max="39" width="13.75" style="11" customWidth="1"/>
    <col min="40" max="16384" width="5.75" style="1"/>
  </cols>
  <sheetData>
    <row r="1" spans="1:39" s="2" customFormat="1" ht="53.25" customHeight="1" x14ac:dyDescent="0.3">
      <c r="A1" s="154" t="s">
        <v>76</v>
      </c>
      <c r="B1" s="155" t="s">
        <v>75</v>
      </c>
      <c r="C1" s="152" t="s">
        <v>223</v>
      </c>
      <c r="D1" s="154" t="s">
        <v>1</v>
      </c>
      <c r="E1" s="155"/>
      <c r="F1" s="154" t="s">
        <v>2</v>
      </c>
      <c r="G1" s="155"/>
      <c r="H1" s="154" t="s">
        <v>4</v>
      </c>
      <c r="I1" s="155"/>
      <c r="J1" s="154" t="s">
        <v>3</v>
      </c>
      <c r="K1" s="155"/>
      <c r="L1" s="156" t="s">
        <v>86</v>
      </c>
      <c r="M1" s="157"/>
      <c r="N1" s="156" t="s">
        <v>87</v>
      </c>
      <c r="O1" s="157"/>
      <c r="P1" s="156" t="s">
        <v>88</v>
      </c>
      <c r="Q1" s="157"/>
      <c r="R1" s="156" t="s">
        <v>89</v>
      </c>
      <c r="S1" s="157"/>
      <c r="T1" s="156" t="s">
        <v>187</v>
      </c>
      <c r="U1" s="157"/>
      <c r="V1" s="156" t="s">
        <v>5</v>
      </c>
      <c r="W1" s="157"/>
      <c r="X1" s="153"/>
      <c r="Y1" s="21" t="s">
        <v>233</v>
      </c>
      <c r="Z1" s="22" t="s">
        <v>67</v>
      </c>
      <c r="AA1" s="22" t="s">
        <v>72</v>
      </c>
      <c r="AB1" s="22" t="s">
        <v>68</v>
      </c>
      <c r="AC1" s="21" t="s">
        <v>71</v>
      </c>
      <c r="AD1" s="153"/>
      <c r="AE1" s="22" t="s">
        <v>66</v>
      </c>
      <c r="AF1" s="22" t="s">
        <v>69</v>
      </c>
      <c r="AG1" s="22" t="s">
        <v>70</v>
      </c>
      <c r="AH1" s="21" t="s">
        <v>71</v>
      </c>
      <c r="AI1" s="153"/>
      <c r="AJ1" s="22" t="s">
        <v>0</v>
      </c>
      <c r="AK1" s="22" t="s">
        <v>77</v>
      </c>
      <c r="AL1" s="22" t="s">
        <v>73</v>
      </c>
      <c r="AM1" s="21" t="s">
        <v>74</v>
      </c>
    </row>
    <row r="2" spans="1:39" s="71" customFormat="1" x14ac:dyDescent="0.3">
      <c r="A2" s="32" t="s">
        <v>190</v>
      </c>
      <c r="B2" s="28"/>
      <c r="C2" s="104"/>
      <c r="D2" s="61">
        <v>100</v>
      </c>
      <c r="E2" s="75">
        <v>40223347.07</v>
      </c>
      <c r="F2" s="61">
        <v>100</v>
      </c>
      <c r="G2" s="75">
        <v>102675219.64</v>
      </c>
      <c r="H2" s="61">
        <v>100</v>
      </c>
      <c r="I2" s="75">
        <v>6048281.1600000001</v>
      </c>
      <c r="J2" s="61">
        <v>100</v>
      </c>
      <c r="K2" s="75">
        <v>58061092.5</v>
      </c>
      <c r="L2" s="61">
        <v>100</v>
      </c>
      <c r="M2" s="75">
        <v>53996130.119999997</v>
      </c>
      <c r="N2" s="61">
        <v>100</v>
      </c>
      <c r="O2" s="75">
        <v>43523714.270000003</v>
      </c>
      <c r="P2" s="61">
        <v>100</v>
      </c>
      <c r="Q2" s="75">
        <v>4322879.6500000004</v>
      </c>
      <c r="R2" s="61">
        <v>100</v>
      </c>
      <c r="S2" s="75">
        <v>94412208.609999999</v>
      </c>
      <c r="T2" s="61">
        <v>100</v>
      </c>
      <c r="U2" s="75">
        <v>13708409.699999999</v>
      </c>
      <c r="V2" s="61">
        <v>100</v>
      </c>
      <c r="W2" s="75">
        <v>56964871.469999999</v>
      </c>
      <c r="X2" s="76"/>
      <c r="Y2" s="77">
        <f>SUM(Y3,Y9,Y24,Y90)</f>
        <v>18727</v>
      </c>
      <c r="Z2" s="78">
        <f>SUM(E2,G2,I2,K2,M2,O2,Q2,S2,U2,W2)</f>
        <v>473936154.18999994</v>
      </c>
      <c r="AA2" s="78">
        <f>Y2*AF2</f>
        <v>516468577.88</v>
      </c>
      <c r="AB2" s="78">
        <f>Y2*AG2</f>
        <v>230577238.30000001</v>
      </c>
      <c r="AC2" s="78">
        <v>67917270.670000002</v>
      </c>
      <c r="AD2" s="76"/>
      <c r="AE2" s="78">
        <f>Z2/Y2</f>
        <v>25307.638927217384</v>
      </c>
      <c r="AF2" s="78">
        <f>516468577.88/$Y$2</f>
        <v>27578.820840497676</v>
      </c>
      <c r="AG2" s="78">
        <f>230577238.3/$Y$2</f>
        <v>12312.55611149677</v>
      </c>
      <c r="AH2" s="72">
        <v>0</v>
      </c>
      <c r="AI2" s="76"/>
      <c r="AJ2" s="61">
        <f>SUM(AL2:AM2)</f>
        <v>1288899241.04</v>
      </c>
      <c r="AK2" s="61">
        <f>AJ2/Y2</f>
        <v>68825.719070860257</v>
      </c>
      <c r="AL2" s="61">
        <f>SUM(Z2:AA2)</f>
        <v>990404732.06999993</v>
      </c>
      <c r="AM2" s="61">
        <f>SUM(AB2:AC2)</f>
        <v>298494508.97000003</v>
      </c>
    </row>
    <row r="3" spans="1:39" s="81" customFormat="1" x14ac:dyDescent="0.3">
      <c r="A3" s="74" t="s">
        <v>191</v>
      </c>
      <c r="B3" s="79"/>
      <c r="C3" s="106"/>
      <c r="D3" s="72">
        <f>'EJ AD % 14'!D3</f>
        <v>0</v>
      </c>
      <c r="E3" s="72">
        <f>ROUND(D3*$E$2,0)/100</f>
        <v>0</v>
      </c>
      <c r="F3" s="72">
        <f>'EJ AD % 15'!E3</f>
        <v>0.79</v>
      </c>
      <c r="G3" s="72">
        <f>ROUND(F3*$G$2,0)/100</f>
        <v>811134.24</v>
      </c>
      <c r="H3" s="72">
        <f>'EJ AD % 15'!F3</f>
        <v>0</v>
      </c>
      <c r="I3" s="72">
        <f>ROUND(H3*$I$2,0)/100</f>
        <v>0</v>
      </c>
      <c r="J3" s="72">
        <f>'EJ AD % 15'!G3</f>
        <v>0</v>
      </c>
      <c r="K3" s="72">
        <f>ROUND(J3*$K$2,0)/100</f>
        <v>0</v>
      </c>
      <c r="L3" s="72">
        <f>'EJ AD % 15'!H3</f>
        <v>0</v>
      </c>
      <c r="M3" s="72">
        <f>ROUND(L3*$M$2,0)/100</f>
        <v>0</v>
      </c>
      <c r="N3" s="72">
        <f>'EJ AD % 15'!I3</f>
        <v>0.1</v>
      </c>
      <c r="O3" s="72">
        <f>ROUND(N3*$O$2,0)/100</f>
        <v>43523.71</v>
      </c>
      <c r="P3" s="72">
        <f>'EJ AD % 15'!J3</f>
        <v>0</v>
      </c>
      <c r="Q3" s="72">
        <f>ROUND(P3*$Q$2,0)/100</f>
        <v>0</v>
      </c>
      <c r="R3" s="72">
        <f>'EJ AD % 15'!K3</f>
        <v>0.35</v>
      </c>
      <c r="S3" s="72">
        <f>ROUND(R3*$S$2,0)/100</f>
        <v>330442.73</v>
      </c>
      <c r="T3" s="72">
        <f>'EJ AD % 15'!M3</f>
        <v>0.4</v>
      </c>
      <c r="U3" s="72">
        <f>ROUND(T3*$U$2,0)/100</f>
        <v>54833.64</v>
      </c>
      <c r="V3" s="72">
        <f>'EJ AD % 15'!L3</f>
        <v>0</v>
      </c>
      <c r="W3" s="72">
        <f>ROUND(V3*$W$2,0)/100</f>
        <v>0</v>
      </c>
      <c r="X3" s="80"/>
      <c r="Y3" s="119">
        <f>SUM(Y4:Y8)</f>
        <v>117</v>
      </c>
      <c r="Z3" s="72">
        <f>SUM(E3+G3+I3+K3+M3+O3+Q3+S3+U3+W3)</f>
        <v>1239934.3199999998</v>
      </c>
      <c r="AA3" s="72">
        <f t="shared" ref="AA3" si="0">Y3*AF3</f>
        <v>3226722.0383382281</v>
      </c>
      <c r="AB3" s="72">
        <f>Y3*AG3</f>
        <v>1440569.0650451221</v>
      </c>
      <c r="AC3" s="72">
        <f>SUM(AC4:AC8)</f>
        <v>595108.35809748631</v>
      </c>
      <c r="AD3" s="80"/>
      <c r="AE3" s="72">
        <f t="shared" ref="AE3:AE63" si="1">Z3/Y3</f>
        <v>10597.72923076923</v>
      </c>
      <c r="AF3" s="72">
        <f t="shared" ref="AF3:AF66" si="2">516468577.88/$Y$2</f>
        <v>27578.820840497676</v>
      </c>
      <c r="AG3" s="72">
        <f t="shared" ref="AG3:AG66" si="3">230577238.3/$Y$2</f>
        <v>12312.55611149677</v>
      </c>
      <c r="AH3" s="72">
        <v>0</v>
      </c>
      <c r="AI3" s="80"/>
      <c r="AJ3" s="72">
        <f t="shared" ref="AJ3:AJ27" si="4">SUM(AL3:AM3)</f>
        <v>6502333.7814808358</v>
      </c>
      <c r="AK3" s="72">
        <f>AJ3/Y3</f>
        <v>55575.502405819112</v>
      </c>
      <c r="AL3" s="72">
        <f t="shared" ref="AL3:AL27" si="5">SUM(Z3:AA3)</f>
        <v>4466656.3583382275</v>
      </c>
      <c r="AM3" s="72">
        <f>SUM(AB3:AC3)</f>
        <v>2035677.4231426083</v>
      </c>
    </row>
    <row r="4" spans="1:39" x14ac:dyDescent="0.3">
      <c r="A4" s="6" t="str">
        <f>'EJ AD % 15'!A4</f>
        <v>DOC. EN CIENCIAS ADMINISTRATIVAS</v>
      </c>
      <c r="B4" s="67">
        <f>'EJ AD % 14'!B4</f>
        <v>5</v>
      </c>
      <c r="C4" s="26">
        <v>5</v>
      </c>
      <c r="D4" s="8">
        <f>'EJ AD % 15'!D4</f>
        <v>0</v>
      </c>
      <c r="E4" s="8">
        <f t="shared" ref="E4:E67" si="6">ROUND(D4*$E$2,0)/100</f>
        <v>0</v>
      </c>
      <c r="F4" s="8">
        <f>'EJ AD % 15'!E4</f>
        <v>0</v>
      </c>
      <c r="G4" s="8">
        <f t="shared" ref="G4:G67" si="7">ROUND(F4*$G$2,0)/100</f>
        <v>0</v>
      </c>
      <c r="H4" s="8">
        <f>'EJ AD % 15'!F4</f>
        <v>0</v>
      </c>
      <c r="I4" s="8">
        <f t="shared" ref="I4:I25" si="8">ROUND(H4*$I$2,0)/100</f>
        <v>0</v>
      </c>
      <c r="J4" s="8">
        <f>'EJ AD % 15'!G4</f>
        <v>0</v>
      </c>
      <c r="K4" s="8">
        <f t="shared" ref="K4:K25" si="9">ROUND(J4*$K$2,0)/100</f>
        <v>0</v>
      </c>
      <c r="L4" s="8">
        <f>'EJ AD % 15'!H4</f>
        <v>0</v>
      </c>
      <c r="M4" s="8">
        <f t="shared" ref="M4:M25" si="10">ROUND(L4*$M$2,0)/100</f>
        <v>0</v>
      </c>
      <c r="N4" s="8">
        <f>'EJ AD % 15'!I4</f>
        <v>0.1</v>
      </c>
      <c r="O4" s="8">
        <f t="shared" ref="O4:O25" si="11">ROUND(N4*$O$2,0)/100</f>
        <v>43523.71</v>
      </c>
      <c r="P4" s="8">
        <f>'EJ AD % 15'!J4</f>
        <v>0</v>
      </c>
      <c r="Q4" s="8">
        <f t="shared" ref="Q4:Q25" si="12">ROUND(P4*$Q$2,0)/100</f>
        <v>0</v>
      </c>
      <c r="R4" s="8">
        <f>'EJ AD % 15'!K4</f>
        <v>0</v>
      </c>
      <c r="S4" s="8">
        <f t="shared" ref="S4:S25" si="13">ROUND(R4*$S$2,0)/100</f>
        <v>0</v>
      </c>
      <c r="T4" s="8">
        <f>'EJ AD % 15'!M4</f>
        <v>0</v>
      </c>
      <c r="U4" s="8">
        <f t="shared" ref="U4:U25" si="14">ROUND(T4*$U$2,0)/100</f>
        <v>0</v>
      </c>
      <c r="V4" s="8">
        <f>'EJ AD % 15'!L4</f>
        <v>0</v>
      </c>
      <c r="W4" s="8">
        <f t="shared" ref="W4:W25" si="15">ROUND(V4*$W$2,0)/100</f>
        <v>0</v>
      </c>
      <c r="X4" s="31"/>
      <c r="Y4" s="120">
        <v>29</v>
      </c>
      <c r="Z4" s="8">
        <f t="shared" ref="Z4:Z66" si="16">SUM(E4+G4+I4+K4+M4+O4+Q4+S4+U4+W4)</f>
        <v>43523.71</v>
      </c>
      <c r="AA4" s="8">
        <f>Y4*AF4</f>
        <v>799785.80437443266</v>
      </c>
      <c r="AB4" s="8">
        <f>Y4*AG4</f>
        <v>357064.1272334063</v>
      </c>
      <c r="AC4" s="8">
        <f>Y4*AH4</f>
        <v>68177.7870269337</v>
      </c>
      <c r="AD4" s="31"/>
      <c r="AE4" s="8">
        <f>Z4/Y4</f>
        <v>1500.8175862068965</v>
      </c>
      <c r="AF4" s="8">
        <f>516468577.88/$Y$2</f>
        <v>27578.820840497676</v>
      </c>
      <c r="AG4" s="8">
        <f t="shared" si="3"/>
        <v>12312.55611149677</v>
      </c>
      <c r="AH4" s="8">
        <v>2350.9581733425416</v>
      </c>
      <c r="AI4" s="31"/>
      <c r="AJ4" s="8">
        <f t="shared" si="4"/>
        <v>1268551.4286347725</v>
      </c>
      <c r="AK4" s="8">
        <f>AJ4/Y4</f>
        <v>43743.15271154388</v>
      </c>
      <c r="AL4" s="8">
        <f>SUM(Z4:AA4)</f>
        <v>843309.51437443262</v>
      </c>
      <c r="AM4" s="8">
        <f>SUM(AB4:AC4)</f>
        <v>425241.91426033998</v>
      </c>
    </row>
    <row r="5" spans="1:39" x14ac:dyDescent="0.3">
      <c r="A5" s="6" t="str">
        <f>'EJ AD % 15'!A5</f>
        <v>DOC. EN ESTUDIOS SOCIOCULTURALES (TRAD)</v>
      </c>
      <c r="B5" s="67">
        <f>'EJ AD % 14'!B5</f>
        <v>2</v>
      </c>
      <c r="C5" s="26">
        <v>6</v>
      </c>
      <c r="D5" s="8">
        <f>'EJ AD % 15'!D5</f>
        <v>0</v>
      </c>
      <c r="E5" s="8">
        <f t="shared" si="6"/>
        <v>0</v>
      </c>
      <c r="F5" s="8">
        <f>'EJ AD % 15'!E5</f>
        <v>0</v>
      </c>
      <c r="G5" s="8">
        <f t="shared" si="7"/>
        <v>0</v>
      </c>
      <c r="H5" s="8">
        <f>'EJ AD % 15'!F5</f>
        <v>0</v>
      </c>
      <c r="I5" s="8">
        <f t="shared" si="8"/>
        <v>0</v>
      </c>
      <c r="J5" s="8">
        <f>'EJ AD % 15'!G5</f>
        <v>0</v>
      </c>
      <c r="K5" s="8">
        <f t="shared" si="9"/>
        <v>0</v>
      </c>
      <c r="L5" s="8">
        <f>'EJ AD % 15'!H5</f>
        <v>0</v>
      </c>
      <c r="M5" s="8">
        <f t="shared" si="10"/>
        <v>0</v>
      </c>
      <c r="N5" s="8">
        <f>'EJ AD % 15'!I5</f>
        <v>0</v>
      </c>
      <c r="O5" s="8">
        <f t="shared" si="11"/>
        <v>0</v>
      </c>
      <c r="P5" s="8">
        <f>'EJ AD % 15'!J5</f>
        <v>0</v>
      </c>
      <c r="Q5" s="8">
        <f t="shared" si="12"/>
        <v>0</v>
      </c>
      <c r="R5" s="8">
        <f>'EJ AD % 15'!K5</f>
        <v>0.35</v>
      </c>
      <c r="S5" s="8">
        <f t="shared" si="13"/>
        <v>330442.73</v>
      </c>
      <c r="T5" s="8">
        <f>'EJ AD % 15'!M5</f>
        <v>0.4</v>
      </c>
      <c r="U5" s="8">
        <f t="shared" si="14"/>
        <v>54833.64</v>
      </c>
      <c r="V5" s="8">
        <f>'EJ AD % 15'!L5</f>
        <v>0</v>
      </c>
      <c r="W5" s="8">
        <f t="shared" si="15"/>
        <v>0</v>
      </c>
      <c r="X5" s="31"/>
      <c r="Y5" s="120">
        <v>27</v>
      </c>
      <c r="Z5" s="8">
        <f t="shared" si="16"/>
        <v>385276.37</v>
      </c>
      <c r="AA5" s="8">
        <f t="shared" ref="AA5:AA68" si="17">Y5*AF5</f>
        <v>744628.16269343719</v>
      </c>
      <c r="AB5" s="8">
        <f t="shared" ref="AB5:AB63" si="18">Y5*AG5</f>
        <v>332439.01501041278</v>
      </c>
      <c r="AC5" s="8">
        <f t="shared" ref="AC5" si="19">Y5*AH5</f>
        <v>151439.71842822776</v>
      </c>
      <c r="AD5" s="31"/>
      <c r="AE5" s="8">
        <f t="shared" ref="AE5:AE7" si="20">Z5/Y5</f>
        <v>14269.495185185186</v>
      </c>
      <c r="AF5" s="8">
        <f t="shared" si="2"/>
        <v>27578.820840497676</v>
      </c>
      <c r="AG5" s="8">
        <f t="shared" si="3"/>
        <v>12312.55611149677</v>
      </c>
      <c r="AH5" s="8">
        <v>5608.8784603047316</v>
      </c>
      <c r="AI5" s="31"/>
      <c r="AJ5" s="8">
        <f>SUM(AL5:AM5)</f>
        <v>1613783.2661320779</v>
      </c>
      <c r="AK5" s="8">
        <f t="shared" ref="AK5" si="21">AJ5/Y5</f>
        <v>59769.750597484366</v>
      </c>
      <c r="AL5" s="8">
        <f>SUM(Z5:AA5)</f>
        <v>1129904.5326934373</v>
      </c>
      <c r="AM5" s="8">
        <f t="shared" ref="AM5" si="22">SUM(AB5:AC5)</f>
        <v>483878.73343864054</v>
      </c>
    </row>
    <row r="6" spans="1:39" x14ac:dyDescent="0.3">
      <c r="A6" s="6" t="str">
        <f>'EJ AD % 15'!A6</f>
        <v>DOC. EN CIENICAS BIOLOGICAS (TRAD)</v>
      </c>
      <c r="B6" s="67">
        <f>'EJ AD % 14'!B6</f>
        <v>6</v>
      </c>
      <c r="C6" s="26">
        <v>2</v>
      </c>
      <c r="D6" s="8">
        <f>'EJ AD % 15'!D6</f>
        <v>0</v>
      </c>
      <c r="E6" s="8">
        <f t="shared" si="6"/>
        <v>0</v>
      </c>
      <c r="F6" s="8">
        <f>'EJ AD % 15'!E6</f>
        <v>0.63</v>
      </c>
      <c r="G6" s="8">
        <f t="shared" si="7"/>
        <v>646853.88</v>
      </c>
      <c r="H6" s="8">
        <f>'EJ AD % 15'!F6</f>
        <v>0</v>
      </c>
      <c r="I6" s="8">
        <f t="shared" si="8"/>
        <v>0</v>
      </c>
      <c r="J6" s="8">
        <f>'EJ AD % 15'!G6</f>
        <v>0</v>
      </c>
      <c r="K6" s="8">
        <f t="shared" si="9"/>
        <v>0</v>
      </c>
      <c r="L6" s="8">
        <f>'EJ AD % 15'!H6</f>
        <v>0</v>
      </c>
      <c r="M6" s="8">
        <f t="shared" si="10"/>
        <v>0</v>
      </c>
      <c r="N6" s="8">
        <f>'EJ AD % 15'!I6</f>
        <v>0</v>
      </c>
      <c r="O6" s="8">
        <f t="shared" si="11"/>
        <v>0</v>
      </c>
      <c r="P6" s="8">
        <f>'EJ AD % 15'!J6</f>
        <v>0</v>
      </c>
      <c r="Q6" s="8">
        <f t="shared" si="12"/>
        <v>0</v>
      </c>
      <c r="R6" s="8">
        <f>'EJ AD % 15'!K6</f>
        <v>0</v>
      </c>
      <c r="S6" s="8">
        <f t="shared" si="13"/>
        <v>0</v>
      </c>
      <c r="T6" s="8">
        <f>'EJ AD % 15'!M6</f>
        <v>0</v>
      </c>
      <c r="U6" s="8">
        <f t="shared" si="14"/>
        <v>0</v>
      </c>
      <c r="V6" s="8">
        <f>'EJ AD % 15'!L6</f>
        <v>0</v>
      </c>
      <c r="W6" s="8">
        <f t="shared" si="15"/>
        <v>0</v>
      </c>
      <c r="X6" s="31"/>
      <c r="Y6" s="120">
        <v>48</v>
      </c>
      <c r="Z6" s="8">
        <f t="shared" si="16"/>
        <v>646853.88</v>
      </c>
      <c r="AA6" s="8">
        <f t="shared" si="17"/>
        <v>1323783.4003438884</v>
      </c>
      <c r="AB6" s="8">
        <f t="shared" ref="AB6:AB7" si="23">Y6*AG6</f>
        <v>591002.69335184491</v>
      </c>
      <c r="AC6" s="8">
        <f t="shared" ref="AC6:AC7" si="24">Y6*AH6</f>
        <v>300010.10446115286</v>
      </c>
      <c r="AD6" s="31"/>
      <c r="AE6" s="8">
        <f t="shared" si="20"/>
        <v>13476.122499999999</v>
      </c>
      <c r="AF6" s="8">
        <f t="shared" si="2"/>
        <v>27578.820840497676</v>
      </c>
      <c r="AG6" s="8">
        <f t="shared" si="3"/>
        <v>12312.55611149677</v>
      </c>
      <c r="AH6" s="8">
        <v>6250.210509607351</v>
      </c>
      <c r="AI6" s="31"/>
      <c r="AJ6" s="8">
        <f t="shared" ref="AJ6:AJ7" si="25">SUM(AL6:AM6)</f>
        <v>2861650.0781568862</v>
      </c>
      <c r="AK6" s="8">
        <f t="shared" ref="AK6:AK7" si="26">AJ6/Y6</f>
        <v>59617.709961601795</v>
      </c>
      <c r="AL6" s="8">
        <f t="shared" ref="AL6:AL7" si="27">SUM(Z6:AA6)</f>
        <v>1970637.2803438883</v>
      </c>
      <c r="AM6" s="8">
        <f t="shared" ref="AM6:AM7" si="28">SUM(AB6:AC6)</f>
        <v>891012.79781299783</v>
      </c>
    </row>
    <row r="7" spans="1:39" x14ac:dyDescent="0.3">
      <c r="A7" s="6" t="str">
        <f>'EJ AD % 15'!A7</f>
        <v>DOC. EN  CIENCIAS DE LA COMPUTACION</v>
      </c>
      <c r="B7" s="67"/>
      <c r="C7" s="26">
        <v>2</v>
      </c>
      <c r="D7" s="8">
        <f>'EJ AD % 15'!D7</f>
        <v>0</v>
      </c>
      <c r="E7" s="8"/>
      <c r="F7" s="8">
        <f>'EJ AD % 15'!E7</f>
        <v>6.0000000000000005E-2</v>
      </c>
      <c r="G7" s="8">
        <f t="shared" si="7"/>
        <v>61605.13</v>
      </c>
      <c r="H7" s="8">
        <f>'EJ AD % 15'!F7</f>
        <v>0</v>
      </c>
      <c r="I7" s="8">
        <f t="shared" si="8"/>
        <v>0</v>
      </c>
      <c r="J7" s="8">
        <f>'EJ AD % 15'!G7</f>
        <v>0</v>
      </c>
      <c r="K7" s="8">
        <f t="shared" si="9"/>
        <v>0</v>
      </c>
      <c r="L7" s="8">
        <f>'EJ AD % 15'!H7</f>
        <v>0</v>
      </c>
      <c r="M7" s="8">
        <f t="shared" si="10"/>
        <v>0</v>
      </c>
      <c r="N7" s="8">
        <f>'EJ AD % 15'!I7</f>
        <v>0</v>
      </c>
      <c r="O7" s="8">
        <f t="shared" si="11"/>
        <v>0</v>
      </c>
      <c r="P7" s="8">
        <f>'EJ AD % 15'!J7</f>
        <v>0</v>
      </c>
      <c r="Q7" s="8">
        <f t="shared" si="12"/>
        <v>0</v>
      </c>
      <c r="R7" s="8">
        <f>'EJ AD % 15'!K7</f>
        <v>0</v>
      </c>
      <c r="S7" s="8">
        <f t="shared" si="13"/>
        <v>0</v>
      </c>
      <c r="T7" s="8">
        <f>'EJ AD % 15'!M7</f>
        <v>0</v>
      </c>
      <c r="U7" s="8">
        <f t="shared" si="14"/>
        <v>0</v>
      </c>
      <c r="V7" s="8">
        <f>'EJ AD % 15'!L7</f>
        <v>0</v>
      </c>
      <c r="W7" s="8">
        <f t="shared" si="15"/>
        <v>0</v>
      </c>
      <c r="X7" s="31"/>
      <c r="Y7" s="120">
        <v>4</v>
      </c>
      <c r="Z7" s="8">
        <f t="shared" si="16"/>
        <v>61605.13</v>
      </c>
      <c r="AA7" s="8">
        <f t="shared" si="17"/>
        <v>110315.2833619907</v>
      </c>
      <c r="AB7" s="8">
        <f t="shared" si="23"/>
        <v>49250.224445987078</v>
      </c>
      <c r="AC7" s="8">
        <f t="shared" si="24"/>
        <v>25000.842038429404</v>
      </c>
      <c r="AD7" s="31"/>
      <c r="AE7" s="8">
        <f t="shared" si="20"/>
        <v>15401.282499999999</v>
      </c>
      <c r="AF7" s="8">
        <f t="shared" si="2"/>
        <v>27578.820840497676</v>
      </c>
      <c r="AG7" s="8">
        <f t="shared" si="3"/>
        <v>12312.55611149677</v>
      </c>
      <c r="AH7" s="8">
        <v>6250.210509607351</v>
      </c>
      <c r="AI7" s="31"/>
      <c r="AJ7" s="8">
        <f t="shared" si="25"/>
        <v>246171.47984640719</v>
      </c>
      <c r="AK7" s="8">
        <f t="shared" si="26"/>
        <v>61542.869961601798</v>
      </c>
      <c r="AL7" s="8">
        <f t="shared" si="27"/>
        <v>171920.41336199071</v>
      </c>
      <c r="AM7" s="8">
        <f t="shared" si="28"/>
        <v>74251.066484416486</v>
      </c>
    </row>
    <row r="8" spans="1:39" x14ac:dyDescent="0.3">
      <c r="A8" s="6" t="str">
        <f>'EJ AD % 15'!A8</f>
        <v>DOC. EN INVESTIGACION EDUCATIVA</v>
      </c>
      <c r="B8" s="67">
        <f>'EJ AD % 14'!B7</f>
        <v>6</v>
      </c>
      <c r="C8" s="95">
        <v>6</v>
      </c>
      <c r="D8" s="8">
        <f>'EJ AD % 15'!D8</f>
        <v>0</v>
      </c>
      <c r="E8" s="8">
        <f t="shared" si="6"/>
        <v>0</v>
      </c>
      <c r="F8" s="8">
        <f>'EJ AD % 15'!E8</f>
        <v>0.1</v>
      </c>
      <c r="G8" s="8">
        <f t="shared" si="7"/>
        <v>102675.22</v>
      </c>
      <c r="H8" s="8">
        <f>'EJ AD % 15'!F8</f>
        <v>0</v>
      </c>
      <c r="I8" s="8">
        <f t="shared" si="8"/>
        <v>0</v>
      </c>
      <c r="J8" s="8">
        <f>'EJ AD % 15'!G8</f>
        <v>0</v>
      </c>
      <c r="K8" s="8">
        <f t="shared" si="9"/>
        <v>0</v>
      </c>
      <c r="L8" s="8">
        <f>'EJ AD % 15'!H8</f>
        <v>0</v>
      </c>
      <c r="M8" s="8">
        <f t="shared" si="10"/>
        <v>0</v>
      </c>
      <c r="N8" s="8">
        <f>'EJ AD % 15'!I8</f>
        <v>0</v>
      </c>
      <c r="O8" s="8">
        <f t="shared" si="11"/>
        <v>0</v>
      </c>
      <c r="P8" s="8">
        <f>'EJ AD % 15'!J8</f>
        <v>0</v>
      </c>
      <c r="Q8" s="8">
        <f t="shared" si="12"/>
        <v>0</v>
      </c>
      <c r="R8" s="8">
        <f>'EJ AD % 15'!K8</f>
        <v>0</v>
      </c>
      <c r="S8" s="8">
        <f t="shared" si="13"/>
        <v>0</v>
      </c>
      <c r="T8" s="8">
        <f>'EJ AD % 15'!M8</f>
        <v>0</v>
      </c>
      <c r="U8" s="8">
        <f t="shared" si="14"/>
        <v>0</v>
      </c>
      <c r="V8" s="8">
        <f>'EJ AD % 15'!L8</f>
        <v>0</v>
      </c>
      <c r="W8" s="8">
        <f t="shared" si="15"/>
        <v>0</v>
      </c>
      <c r="X8" s="31"/>
      <c r="Y8" s="120">
        <v>9</v>
      </c>
      <c r="Z8" s="8">
        <f t="shared" si="16"/>
        <v>102675.22</v>
      </c>
      <c r="AA8" s="8">
        <f t="shared" si="17"/>
        <v>248209.38756447908</v>
      </c>
      <c r="AB8" s="8">
        <f t="shared" si="18"/>
        <v>110813.00500347093</v>
      </c>
      <c r="AC8" s="8">
        <f>Y8*AH8</f>
        <v>50479.906142742584</v>
      </c>
      <c r="AD8" s="31"/>
      <c r="AE8" s="8">
        <f t="shared" si="1"/>
        <v>11408.357777777777</v>
      </c>
      <c r="AF8" s="8">
        <f t="shared" si="2"/>
        <v>27578.820840497676</v>
      </c>
      <c r="AG8" s="8">
        <f t="shared" si="3"/>
        <v>12312.55611149677</v>
      </c>
      <c r="AH8" s="8">
        <v>5608.8784603047316</v>
      </c>
      <c r="AI8" s="31"/>
      <c r="AJ8" s="8">
        <f t="shared" si="4"/>
        <v>512177.51871069265</v>
      </c>
      <c r="AK8" s="8">
        <f t="shared" ref="AK8:AK27" si="29">AJ8/Y8</f>
        <v>56908.613190076961</v>
      </c>
      <c r="AL8" s="8">
        <f t="shared" si="5"/>
        <v>350884.60756447911</v>
      </c>
      <c r="AM8" s="8">
        <f t="shared" ref="AM8:AM27" si="30">SUM(AB8:AC8)</f>
        <v>161292.9111462135</v>
      </c>
    </row>
    <row r="9" spans="1:39" s="81" customFormat="1" x14ac:dyDescent="0.3">
      <c r="A9" s="74" t="s">
        <v>192</v>
      </c>
      <c r="B9" s="79"/>
      <c r="C9" s="94"/>
      <c r="D9" s="72">
        <f>'EJ AD % 15'!D9</f>
        <v>2.2800000000000002</v>
      </c>
      <c r="E9" s="72">
        <f t="shared" si="6"/>
        <v>917092.31</v>
      </c>
      <c r="F9" s="72">
        <f>'EJ AD % 15'!E9</f>
        <v>1.1400000000000001</v>
      </c>
      <c r="G9" s="72">
        <f t="shared" si="7"/>
        <v>1170497.5</v>
      </c>
      <c r="H9" s="72">
        <f>'EJ AD % 15'!F9</f>
        <v>0</v>
      </c>
      <c r="I9" s="72">
        <f t="shared" si="8"/>
        <v>0</v>
      </c>
      <c r="J9" s="72">
        <f>'EJ AD % 15'!G9</f>
        <v>0.22</v>
      </c>
      <c r="K9" s="72">
        <f t="shared" si="9"/>
        <v>127734.39999999999</v>
      </c>
      <c r="L9" s="72">
        <f>'EJ AD % 15'!H9</f>
        <v>2.4699999999999998</v>
      </c>
      <c r="M9" s="72">
        <f t="shared" si="10"/>
        <v>1333704.4099999999</v>
      </c>
      <c r="N9" s="72">
        <f>'EJ AD % 15'!I9</f>
        <v>1.04</v>
      </c>
      <c r="O9" s="72">
        <f t="shared" si="11"/>
        <v>452646.63</v>
      </c>
      <c r="P9" s="72">
        <f>'EJ AD % 15'!J9</f>
        <v>0</v>
      </c>
      <c r="Q9" s="72">
        <f t="shared" si="12"/>
        <v>0</v>
      </c>
      <c r="R9" s="72">
        <f>'EJ AD % 15'!K9</f>
        <v>0.52</v>
      </c>
      <c r="S9" s="72">
        <f t="shared" si="13"/>
        <v>490943.48</v>
      </c>
      <c r="T9" s="72">
        <f>'EJ AD % 15'!M9</f>
        <v>1.48</v>
      </c>
      <c r="U9" s="72">
        <f t="shared" si="14"/>
        <v>202884.46</v>
      </c>
      <c r="V9" s="72">
        <f>'EJ AD % 15'!L9</f>
        <v>0</v>
      </c>
      <c r="W9" s="72">
        <f t="shared" si="15"/>
        <v>0</v>
      </c>
      <c r="X9" s="80"/>
      <c r="Y9" s="119">
        <f>SUM(Y10:Y23)</f>
        <v>254</v>
      </c>
      <c r="Z9" s="72">
        <f t="shared" si="16"/>
        <v>4695503.1900000004</v>
      </c>
      <c r="AA9" s="72">
        <f t="shared" si="17"/>
        <v>7005020.49348641</v>
      </c>
      <c r="AB9" s="72">
        <f t="shared" si="18"/>
        <v>3127389.2523201793</v>
      </c>
      <c r="AC9" s="72">
        <f>SUM(AC10:AC22)</f>
        <v>1056889.5115661325</v>
      </c>
      <c r="AD9" s="80"/>
      <c r="AE9" s="72">
        <f t="shared" si="1"/>
        <v>18486.233031496064</v>
      </c>
      <c r="AF9" s="72">
        <f t="shared" si="2"/>
        <v>27578.820840497676</v>
      </c>
      <c r="AG9" s="72">
        <f t="shared" si="3"/>
        <v>12312.55611149677</v>
      </c>
      <c r="AH9" s="72">
        <v>0</v>
      </c>
      <c r="AI9" s="80"/>
      <c r="AJ9" s="72">
        <f t="shared" si="4"/>
        <v>15884802.447372722</v>
      </c>
      <c r="AK9" s="72">
        <f t="shared" si="29"/>
        <v>62538.592312491026</v>
      </c>
      <c r="AL9" s="72">
        <f t="shared" si="5"/>
        <v>11700523.683486409</v>
      </c>
      <c r="AM9" s="72">
        <f t="shared" si="30"/>
        <v>4184278.763886312</v>
      </c>
    </row>
    <row r="10" spans="1:39" x14ac:dyDescent="0.3">
      <c r="A10" s="6" t="str">
        <f>'EJ AD % 15'!A10</f>
        <v>MAESTRIA EN ARTE</v>
      </c>
      <c r="B10" s="68">
        <f>'EJ AD % 14'!B9</f>
        <v>2</v>
      </c>
      <c r="C10" s="26">
        <v>7</v>
      </c>
      <c r="D10" s="8">
        <f>'EJ AD % 15'!D10</f>
        <v>0</v>
      </c>
      <c r="E10" s="8">
        <f t="shared" si="6"/>
        <v>0</v>
      </c>
      <c r="F10" s="8">
        <f>'EJ AD % 15'!E10</f>
        <v>0</v>
      </c>
      <c r="G10" s="8">
        <f t="shared" si="7"/>
        <v>0</v>
      </c>
      <c r="H10" s="8">
        <f>'EJ AD % 15'!F10</f>
        <v>0</v>
      </c>
      <c r="I10" s="8">
        <f t="shared" si="8"/>
        <v>0</v>
      </c>
      <c r="J10" s="8">
        <f>'EJ AD % 15'!G10</f>
        <v>0</v>
      </c>
      <c r="K10" s="8">
        <f t="shared" si="9"/>
        <v>0</v>
      </c>
      <c r="L10" s="8">
        <f>'EJ AD % 15'!H10</f>
        <v>0</v>
      </c>
      <c r="M10" s="8">
        <f t="shared" si="10"/>
        <v>0</v>
      </c>
      <c r="N10" s="8">
        <f>'EJ AD % 15'!I10</f>
        <v>0</v>
      </c>
      <c r="O10" s="8">
        <f t="shared" si="11"/>
        <v>0</v>
      </c>
      <c r="P10" s="8">
        <f>'EJ AD % 15'!J10</f>
        <v>0</v>
      </c>
      <c r="Q10" s="8">
        <f t="shared" si="12"/>
        <v>0</v>
      </c>
      <c r="R10" s="8">
        <f>'EJ AD % 15'!K10</f>
        <v>6.0000000000000005E-2</v>
      </c>
      <c r="S10" s="8">
        <f t="shared" si="13"/>
        <v>56647.33</v>
      </c>
      <c r="T10" s="8">
        <f>'EJ AD % 15'!M10</f>
        <v>1.29</v>
      </c>
      <c r="U10" s="8">
        <f t="shared" si="14"/>
        <v>176838.49</v>
      </c>
      <c r="V10" s="8">
        <f>'EJ AD % 15'!L10</f>
        <v>0</v>
      </c>
      <c r="W10" s="8">
        <f t="shared" si="15"/>
        <v>0</v>
      </c>
      <c r="X10" s="31"/>
      <c r="Y10" s="120">
        <v>11</v>
      </c>
      <c r="Z10" s="8">
        <f t="shared" si="16"/>
        <v>233485.82</v>
      </c>
      <c r="AA10" s="8">
        <f t="shared" si="17"/>
        <v>303367.02924547443</v>
      </c>
      <c r="AB10" s="8">
        <f t="shared" si="18"/>
        <v>135438.11722646447</v>
      </c>
      <c r="AC10" s="8">
        <f t="shared" ref="AC10:AC65" si="31">Y10*AH10</f>
        <v>74411.366239316252</v>
      </c>
      <c r="AD10" s="31"/>
      <c r="AE10" s="8">
        <f t="shared" si="1"/>
        <v>21225.983636363639</v>
      </c>
      <c r="AF10" s="8">
        <f t="shared" si="2"/>
        <v>27578.820840497676</v>
      </c>
      <c r="AG10" s="8">
        <f t="shared" si="3"/>
        <v>12312.55611149677</v>
      </c>
      <c r="AH10" s="8">
        <v>6764.6696581196593</v>
      </c>
      <c r="AI10" s="31"/>
      <c r="AJ10" s="8">
        <f t="shared" si="4"/>
        <v>746702.33271125518</v>
      </c>
      <c r="AK10" s="8">
        <f t="shared" si="29"/>
        <v>67882.030246477749</v>
      </c>
      <c r="AL10" s="8">
        <f t="shared" si="5"/>
        <v>536852.84924547444</v>
      </c>
      <c r="AM10" s="8">
        <f t="shared" si="30"/>
        <v>209849.48346578074</v>
      </c>
    </row>
    <row r="11" spans="1:39" x14ac:dyDescent="0.3">
      <c r="A11" s="6" t="str">
        <f>'EJ AD % 15'!A11</f>
        <v>MAESTRIA INGENIERIA CIVIL</v>
      </c>
      <c r="B11" s="68">
        <f>'EJ AD % 14'!B10</f>
        <v>3</v>
      </c>
      <c r="C11" s="26">
        <v>4</v>
      </c>
      <c r="D11" s="8">
        <f>'EJ AD % 15'!D11</f>
        <v>0</v>
      </c>
      <c r="E11" s="8">
        <f t="shared" si="6"/>
        <v>0</v>
      </c>
      <c r="F11" s="8">
        <f>'EJ AD % 15'!E11</f>
        <v>0</v>
      </c>
      <c r="G11" s="8">
        <f t="shared" si="7"/>
        <v>0</v>
      </c>
      <c r="H11" s="8">
        <f>'EJ AD % 15'!F11</f>
        <v>0</v>
      </c>
      <c r="I11" s="8">
        <f t="shared" si="8"/>
        <v>0</v>
      </c>
      <c r="J11" s="8">
        <f>'EJ AD % 15'!G11</f>
        <v>0</v>
      </c>
      <c r="K11" s="8">
        <f t="shared" si="9"/>
        <v>0</v>
      </c>
      <c r="L11" s="8">
        <f>'EJ AD % 15'!H11</f>
        <v>1.7</v>
      </c>
      <c r="M11" s="8">
        <f t="shared" si="10"/>
        <v>917934.21</v>
      </c>
      <c r="N11" s="8">
        <f>'EJ AD % 15'!I11</f>
        <v>0</v>
      </c>
      <c r="O11" s="8">
        <f t="shared" si="11"/>
        <v>0</v>
      </c>
      <c r="P11" s="8">
        <f>'EJ AD % 15'!J11</f>
        <v>0</v>
      </c>
      <c r="Q11" s="8">
        <f t="shared" si="12"/>
        <v>0</v>
      </c>
      <c r="R11" s="8">
        <f>'EJ AD % 15'!K11</f>
        <v>0</v>
      </c>
      <c r="S11" s="8">
        <f t="shared" si="13"/>
        <v>0</v>
      </c>
      <c r="T11" s="8">
        <f>'EJ AD % 15'!M11</f>
        <v>0</v>
      </c>
      <c r="U11" s="8">
        <f t="shared" si="14"/>
        <v>0</v>
      </c>
      <c r="V11" s="8">
        <f>'EJ AD % 15'!L11</f>
        <v>0</v>
      </c>
      <c r="W11" s="8">
        <f t="shared" si="15"/>
        <v>0</v>
      </c>
      <c r="X11" s="31"/>
      <c r="Y11" s="120">
        <v>40</v>
      </c>
      <c r="Z11" s="8">
        <f t="shared" si="16"/>
        <v>917934.21</v>
      </c>
      <c r="AA11" s="8">
        <f t="shared" si="17"/>
        <v>1103152.833619907</v>
      </c>
      <c r="AB11" s="8">
        <f t="shared" ref="AB11" si="32">Y11*AG11</f>
        <v>492502.2444598708</v>
      </c>
      <c r="AC11" s="8">
        <f t="shared" ref="AC11" si="33">Y11*AH11</f>
        <v>141916.62236089443</v>
      </c>
      <c r="AD11" s="31"/>
      <c r="AE11" s="8">
        <f t="shared" ref="AE11" si="34">Z11/Y11</f>
        <v>22948.355250000001</v>
      </c>
      <c r="AF11" s="8">
        <f t="shared" si="2"/>
        <v>27578.820840497676</v>
      </c>
      <c r="AG11" s="8">
        <f t="shared" si="3"/>
        <v>12312.55611149677</v>
      </c>
      <c r="AH11" s="8">
        <v>3547.9155590223609</v>
      </c>
      <c r="AI11" s="31"/>
      <c r="AJ11" s="8">
        <f t="shared" ref="AJ11:AJ16" si="35">SUM(AL11:AM11)</f>
        <v>2655505.9104406722</v>
      </c>
      <c r="AK11" s="8">
        <f t="shared" ref="AK11:AK16" si="36">AJ11/Y11</f>
        <v>66387.647761016808</v>
      </c>
      <c r="AL11" s="8">
        <f t="shared" ref="AL11:AL16" si="37">SUM(Z11:AA11)</f>
        <v>2021087.043619907</v>
      </c>
      <c r="AM11" s="8">
        <f t="shared" ref="AM11:AM16" si="38">SUM(AB11:AC11)</f>
        <v>634418.86682076519</v>
      </c>
    </row>
    <row r="12" spans="1:39" x14ac:dyDescent="0.3">
      <c r="A12" s="6" t="str">
        <f>'EJ AD % 15'!A12</f>
        <v>MAESTRIA INVESTIGACIONES SOCIALES Y HUMANISTICAS</v>
      </c>
      <c r="B12" s="68">
        <f>'EJ AD % 14'!B11</f>
        <v>5</v>
      </c>
      <c r="C12" s="26">
        <v>6</v>
      </c>
      <c r="D12" s="8">
        <f>'EJ AD % 15'!D12</f>
        <v>0</v>
      </c>
      <c r="E12" s="8">
        <f t="shared" si="6"/>
        <v>0</v>
      </c>
      <c r="F12" s="8">
        <f>'EJ AD % 15'!E12</f>
        <v>0</v>
      </c>
      <c r="G12" s="8">
        <f t="shared" si="7"/>
        <v>0</v>
      </c>
      <c r="H12" s="8">
        <f>'EJ AD % 15'!F12</f>
        <v>0</v>
      </c>
      <c r="I12" s="8">
        <f t="shared" si="8"/>
        <v>0</v>
      </c>
      <c r="J12" s="8">
        <f>'EJ AD % 15'!G12</f>
        <v>0</v>
      </c>
      <c r="K12" s="8">
        <f t="shared" si="9"/>
        <v>0</v>
      </c>
      <c r="L12" s="8">
        <f>'EJ AD % 15'!H12</f>
        <v>0</v>
      </c>
      <c r="M12" s="8">
        <f t="shared" si="10"/>
        <v>0</v>
      </c>
      <c r="N12" s="8">
        <f>'EJ AD % 15'!I12</f>
        <v>0</v>
      </c>
      <c r="O12" s="8">
        <f t="shared" si="11"/>
        <v>0</v>
      </c>
      <c r="P12" s="8">
        <f>'EJ AD % 15'!J12</f>
        <v>0</v>
      </c>
      <c r="Q12" s="8">
        <f t="shared" si="12"/>
        <v>0</v>
      </c>
      <c r="R12" s="8">
        <f>'EJ AD % 15'!K12</f>
        <v>0.21</v>
      </c>
      <c r="S12" s="8">
        <f t="shared" si="13"/>
        <v>198265.64</v>
      </c>
      <c r="T12" s="8">
        <f>'EJ AD % 15'!M12</f>
        <v>0</v>
      </c>
      <c r="U12" s="8">
        <f t="shared" si="14"/>
        <v>0</v>
      </c>
      <c r="V12" s="8">
        <f>'EJ AD % 15'!L12</f>
        <v>0</v>
      </c>
      <c r="W12" s="8">
        <f t="shared" si="15"/>
        <v>0</v>
      </c>
      <c r="X12" s="31"/>
      <c r="Y12" s="120">
        <v>14</v>
      </c>
      <c r="Z12" s="8">
        <f t="shared" si="16"/>
        <v>198265.64</v>
      </c>
      <c r="AA12" s="8">
        <f t="shared" si="17"/>
        <v>386103.49176696746</v>
      </c>
      <c r="AB12" s="8">
        <f t="shared" si="18"/>
        <v>172375.78556095477</v>
      </c>
      <c r="AC12" s="8">
        <f t="shared" si="31"/>
        <v>78524.298444266242</v>
      </c>
      <c r="AD12" s="31"/>
      <c r="AE12" s="8">
        <f>Z12/Y12</f>
        <v>14161.83142857143</v>
      </c>
      <c r="AF12" s="8">
        <f t="shared" si="2"/>
        <v>27578.820840497676</v>
      </c>
      <c r="AG12" s="8">
        <f t="shared" si="3"/>
        <v>12312.55611149677</v>
      </c>
      <c r="AH12" s="8">
        <v>5608.8784603047316</v>
      </c>
      <c r="AI12" s="31"/>
      <c r="AJ12" s="8">
        <f t="shared" si="35"/>
        <v>835269.2157721885</v>
      </c>
      <c r="AK12" s="8">
        <f t="shared" si="36"/>
        <v>59662.086840870608</v>
      </c>
      <c r="AL12" s="8">
        <f t="shared" si="37"/>
        <v>584369.13176696748</v>
      </c>
      <c r="AM12" s="8">
        <f t="shared" si="38"/>
        <v>250900.08400522103</v>
      </c>
    </row>
    <row r="13" spans="1:39" x14ac:dyDescent="0.3">
      <c r="A13" s="6" t="str">
        <f>'EJ AD % 15'!A13</f>
        <v>MAESTRIA CIENCIAS: BIOTECNOLOGIA VEG. O TOXICOLOGIA</v>
      </c>
      <c r="B13" s="68">
        <f>'EJ AD % 14'!B12</f>
        <v>1</v>
      </c>
      <c r="C13" s="26">
        <v>2</v>
      </c>
      <c r="D13" s="8">
        <f>'EJ AD % 15'!D13</f>
        <v>0</v>
      </c>
      <c r="E13" s="8">
        <f t="shared" si="6"/>
        <v>0</v>
      </c>
      <c r="F13" s="8">
        <f>'EJ AD % 15'!E13</f>
        <v>0.22</v>
      </c>
      <c r="G13" s="8">
        <f t="shared" si="7"/>
        <v>225885.48</v>
      </c>
      <c r="H13" s="8">
        <f>'EJ AD % 15'!F13</f>
        <v>0</v>
      </c>
      <c r="I13" s="8">
        <f t="shared" si="8"/>
        <v>0</v>
      </c>
      <c r="J13" s="8">
        <f>'EJ AD % 15'!G13</f>
        <v>0</v>
      </c>
      <c r="K13" s="8">
        <f t="shared" si="9"/>
        <v>0</v>
      </c>
      <c r="L13" s="8">
        <f>'EJ AD % 15'!H13</f>
        <v>0</v>
      </c>
      <c r="M13" s="8">
        <f t="shared" si="10"/>
        <v>0</v>
      </c>
      <c r="N13" s="8">
        <f>'EJ AD % 15'!I13</f>
        <v>0</v>
      </c>
      <c r="O13" s="8">
        <f t="shared" si="11"/>
        <v>0</v>
      </c>
      <c r="P13" s="8">
        <f>'EJ AD % 15'!J13</f>
        <v>0</v>
      </c>
      <c r="Q13" s="8">
        <f t="shared" si="12"/>
        <v>0</v>
      </c>
      <c r="R13" s="8">
        <f>'EJ AD % 15'!K13</f>
        <v>0</v>
      </c>
      <c r="S13" s="8">
        <f t="shared" si="13"/>
        <v>0</v>
      </c>
      <c r="T13" s="8">
        <f>'EJ AD % 15'!M13</f>
        <v>0</v>
      </c>
      <c r="U13" s="8">
        <f t="shared" si="14"/>
        <v>0</v>
      </c>
      <c r="V13" s="8">
        <f>'EJ AD % 15'!L13</f>
        <v>0</v>
      </c>
      <c r="W13" s="8">
        <f t="shared" si="15"/>
        <v>0</v>
      </c>
      <c r="X13" s="31"/>
      <c r="Y13" s="120">
        <v>18</v>
      </c>
      <c r="Z13" s="8">
        <f t="shared" si="16"/>
        <v>225885.48</v>
      </c>
      <c r="AA13" s="8">
        <f t="shared" si="17"/>
        <v>496418.77512895816</v>
      </c>
      <c r="AB13" s="8">
        <f t="shared" si="18"/>
        <v>221626.01000694185</v>
      </c>
      <c r="AC13" s="8">
        <f t="shared" si="31"/>
        <v>112503.78917293232</v>
      </c>
      <c r="AD13" s="31"/>
      <c r="AE13" s="8">
        <f t="shared" si="1"/>
        <v>12549.193333333335</v>
      </c>
      <c r="AF13" s="8">
        <f t="shared" si="2"/>
        <v>27578.820840497676</v>
      </c>
      <c r="AG13" s="8">
        <f t="shared" si="3"/>
        <v>12312.55611149677</v>
      </c>
      <c r="AH13" s="8">
        <v>6250.210509607351</v>
      </c>
      <c r="AI13" s="31"/>
      <c r="AJ13" s="8">
        <f t="shared" si="35"/>
        <v>1056434.0543088324</v>
      </c>
      <c r="AK13" s="8">
        <f t="shared" si="36"/>
        <v>58690.780794935134</v>
      </c>
      <c r="AL13" s="8">
        <f t="shared" si="37"/>
        <v>722304.25512895815</v>
      </c>
      <c r="AM13" s="8">
        <f t="shared" si="38"/>
        <v>334129.79917987419</v>
      </c>
    </row>
    <row r="14" spans="1:39" x14ac:dyDescent="0.3">
      <c r="A14" s="6" t="str">
        <f>'EJ AD % 15'!A14</f>
        <v>MAESTRIA CIENICAS: COMPUTACION, MATEMATICAS APLICADAS</v>
      </c>
      <c r="B14" s="68">
        <f>'EJ AD % 14'!B13</f>
        <v>2</v>
      </c>
      <c r="C14" s="26">
        <v>2</v>
      </c>
      <c r="D14" s="8">
        <f>'EJ AD % 15'!D14</f>
        <v>0</v>
      </c>
      <c r="E14" s="8">
        <f t="shared" si="6"/>
        <v>0</v>
      </c>
      <c r="F14" s="8">
        <f>'EJ AD % 15'!E14</f>
        <v>0.54</v>
      </c>
      <c r="G14" s="8">
        <f t="shared" si="7"/>
        <v>554446.18999999994</v>
      </c>
      <c r="H14" s="8">
        <f>'EJ AD % 15'!F14</f>
        <v>0</v>
      </c>
      <c r="I14" s="8">
        <f t="shared" si="8"/>
        <v>0</v>
      </c>
      <c r="J14" s="8">
        <f>'EJ AD % 15'!G14</f>
        <v>0</v>
      </c>
      <c r="K14" s="8">
        <f t="shared" si="9"/>
        <v>0</v>
      </c>
      <c r="L14" s="8">
        <f>'EJ AD % 15'!H14</f>
        <v>0</v>
      </c>
      <c r="M14" s="8">
        <f t="shared" si="10"/>
        <v>0</v>
      </c>
      <c r="N14" s="8">
        <f>'EJ AD % 15'!I14</f>
        <v>0</v>
      </c>
      <c r="O14" s="8">
        <f t="shared" si="11"/>
        <v>0</v>
      </c>
      <c r="P14" s="8">
        <f>'EJ AD % 15'!J14</f>
        <v>0</v>
      </c>
      <c r="Q14" s="8">
        <f t="shared" si="12"/>
        <v>0</v>
      </c>
      <c r="R14" s="8">
        <f>'EJ AD % 15'!K14</f>
        <v>0</v>
      </c>
      <c r="S14" s="8">
        <f t="shared" si="13"/>
        <v>0</v>
      </c>
      <c r="T14" s="8">
        <f>'EJ AD % 15'!M14</f>
        <v>0</v>
      </c>
      <c r="U14" s="8">
        <f t="shared" si="14"/>
        <v>0</v>
      </c>
      <c r="V14" s="8">
        <f>'EJ AD % 15'!L14</f>
        <v>0</v>
      </c>
      <c r="W14" s="8">
        <f t="shared" si="15"/>
        <v>0</v>
      </c>
      <c r="X14" s="31"/>
      <c r="Y14" s="120">
        <v>16</v>
      </c>
      <c r="Z14" s="8">
        <f t="shared" si="16"/>
        <v>554446.18999999994</v>
      </c>
      <c r="AA14" s="8">
        <f t="shared" si="17"/>
        <v>441261.13344796281</v>
      </c>
      <c r="AB14" s="8">
        <f t="shared" si="18"/>
        <v>197000.89778394831</v>
      </c>
      <c r="AC14" s="8">
        <f t="shared" si="31"/>
        <v>100003.36815371762</v>
      </c>
      <c r="AD14" s="31"/>
      <c r="AE14" s="8">
        <f t="shared" si="1"/>
        <v>34652.886874999997</v>
      </c>
      <c r="AF14" s="8">
        <f t="shared" si="2"/>
        <v>27578.820840497676</v>
      </c>
      <c r="AG14" s="8">
        <f t="shared" si="3"/>
        <v>12312.55611149677</v>
      </c>
      <c r="AH14" s="8">
        <v>6250.210509607351</v>
      </c>
      <c r="AI14" s="31"/>
      <c r="AJ14" s="8">
        <f t="shared" si="35"/>
        <v>1292711.5893856287</v>
      </c>
      <c r="AK14" s="8">
        <f t="shared" si="36"/>
        <v>80794.474336601794</v>
      </c>
      <c r="AL14" s="8">
        <f t="shared" si="37"/>
        <v>995707.32344796276</v>
      </c>
      <c r="AM14" s="8">
        <f t="shared" si="38"/>
        <v>297004.26593766594</v>
      </c>
    </row>
    <row r="15" spans="1:39" x14ac:dyDescent="0.3">
      <c r="A15" s="6" t="str">
        <f>'EJ AD % 15'!A15</f>
        <v>MAESTRIA CIENCIAS:  AGRONOMICAS, VETERINARIAS.</v>
      </c>
      <c r="B15" s="68">
        <f>'EJ AD % 14'!B14</f>
        <v>7</v>
      </c>
      <c r="C15" s="26">
        <v>1</v>
      </c>
      <c r="D15" s="8">
        <f>'EJ AD % 15'!D15</f>
        <v>1.77</v>
      </c>
      <c r="E15" s="8">
        <f t="shared" si="6"/>
        <v>711953.24</v>
      </c>
      <c r="F15" s="8">
        <f>'EJ AD % 15'!E15</f>
        <v>0.11</v>
      </c>
      <c r="G15" s="8">
        <f t="shared" si="7"/>
        <v>112942.74</v>
      </c>
      <c r="H15" s="8">
        <f>'EJ AD % 15'!F15</f>
        <v>0</v>
      </c>
      <c r="I15" s="8">
        <f t="shared" si="8"/>
        <v>0</v>
      </c>
      <c r="J15" s="8">
        <f>'EJ AD % 15'!G15</f>
        <v>0</v>
      </c>
      <c r="K15" s="8">
        <f t="shared" si="9"/>
        <v>0</v>
      </c>
      <c r="L15" s="8">
        <f>'EJ AD % 15'!H15</f>
        <v>0</v>
      </c>
      <c r="M15" s="8">
        <f t="shared" si="10"/>
        <v>0</v>
      </c>
      <c r="N15" s="8">
        <f>'EJ AD % 15'!I15</f>
        <v>0</v>
      </c>
      <c r="O15" s="8">
        <f t="shared" si="11"/>
        <v>0</v>
      </c>
      <c r="P15" s="8">
        <f>'EJ AD % 15'!J15</f>
        <v>0</v>
      </c>
      <c r="Q15" s="8">
        <f t="shared" si="12"/>
        <v>0</v>
      </c>
      <c r="R15" s="8">
        <f>'EJ AD % 15'!K15</f>
        <v>0</v>
      </c>
      <c r="S15" s="8">
        <f t="shared" si="13"/>
        <v>0</v>
      </c>
      <c r="T15" s="8">
        <f>'EJ AD % 15'!M15</f>
        <v>0</v>
      </c>
      <c r="U15" s="8">
        <f t="shared" si="14"/>
        <v>0</v>
      </c>
      <c r="V15" s="8">
        <f>'EJ AD % 15'!L15</f>
        <v>0</v>
      </c>
      <c r="W15" s="8">
        <f t="shared" si="15"/>
        <v>0</v>
      </c>
      <c r="X15" s="31"/>
      <c r="Y15" s="120">
        <v>23</v>
      </c>
      <c r="Z15" s="8">
        <f t="shared" si="16"/>
        <v>824895.98</v>
      </c>
      <c r="AA15" s="8">
        <f t="shared" si="17"/>
        <v>634312.87933144649</v>
      </c>
      <c r="AB15" s="8">
        <f t="shared" si="18"/>
        <v>283188.7905644257</v>
      </c>
      <c r="AC15" s="8">
        <f t="shared" si="31"/>
        <v>157280.77960170692</v>
      </c>
      <c r="AD15" s="31"/>
      <c r="AE15" s="8">
        <f t="shared" si="1"/>
        <v>35865.04260869565</v>
      </c>
      <c r="AF15" s="8">
        <f t="shared" si="2"/>
        <v>27578.820840497676</v>
      </c>
      <c r="AG15" s="8">
        <f t="shared" si="3"/>
        <v>12312.55611149677</v>
      </c>
      <c r="AH15" s="8">
        <v>6838.2947652916055</v>
      </c>
      <c r="AI15" s="31"/>
      <c r="AJ15" s="8">
        <f t="shared" si="35"/>
        <v>1899678.4294975791</v>
      </c>
      <c r="AK15" s="8">
        <f t="shared" si="36"/>
        <v>82594.714325981695</v>
      </c>
      <c r="AL15" s="8">
        <f t="shared" si="37"/>
        <v>1459208.8593314465</v>
      </c>
      <c r="AM15" s="8">
        <f t="shared" si="38"/>
        <v>440469.57016613265</v>
      </c>
    </row>
    <row r="16" spans="1:39" x14ac:dyDescent="0.3">
      <c r="A16" s="6" t="str">
        <f>'EJ AD % 15'!A16</f>
        <v>MAESTRIA EN REHABILITACION VISUAL</v>
      </c>
      <c r="B16" s="68">
        <f>'EJ AD % 14'!B15</f>
        <v>6</v>
      </c>
      <c r="C16" s="26">
        <v>3</v>
      </c>
      <c r="D16" s="8">
        <f>'EJ AD % 15'!D16</f>
        <v>0</v>
      </c>
      <c r="E16" s="8">
        <f t="shared" si="6"/>
        <v>0</v>
      </c>
      <c r="F16" s="8">
        <f>'EJ AD % 15'!E16</f>
        <v>0.1</v>
      </c>
      <c r="G16" s="8">
        <f t="shared" si="7"/>
        <v>102675.22</v>
      </c>
      <c r="H16" s="8">
        <f>'EJ AD % 15'!F16</f>
        <v>0</v>
      </c>
      <c r="I16" s="8">
        <f t="shared" si="8"/>
        <v>0</v>
      </c>
      <c r="J16" s="8">
        <f>'EJ AD % 15'!G16</f>
        <v>0.22</v>
      </c>
      <c r="K16" s="8">
        <f t="shared" si="9"/>
        <v>127734.39999999999</v>
      </c>
      <c r="L16" s="8">
        <f>'EJ AD % 15'!H16</f>
        <v>0</v>
      </c>
      <c r="M16" s="8">
        <f t="shared" si="10"/>
        <v>0</v>
      </c>
      <c r="N16" s="8">
        <f>'EJ AD % 15'!I16</f>
        <v>0</v>
      </c>
      <c r="O16" s="8">
        <f t="shared" si="11"/>
        <v>0</v>
      </c>
      <c r="P16" s="8">
        <f>'EJ AD % 15'!J16</f>
        <v>0</v>
      </c>
      <c r="Q16" s="8">
        <f t="shared" si="12"/>
        <v>0</v>
      </c>
      <c r="R16" s="8">
        <f>'EJ AD % 15'!K16</f>
        <v>0</v>
      </c>
      <c r="S16" s="8">
        <f t="shared" si="13"/>
        <v>0</v>
      </c>
      <c r="T16" s="8">
        <f>'EJ AD % 15'!M16</f>
        <v>0.19</v>
      </c>
      <c r="U16" s="8">
        <f t="shared" si="14"/>
        <v>26045.98</v>
      </c>
      <c r="V16" s="8">
        <f>'EJ AD % 15'!L16</f>
        <v>0</v>
      </c>
      <c r="W16" s="8">
        <f t="shared" si="15"/>
        <v>0</v>
      </c>
      <c r="X16" s="31"/>
      <c r="Y16" s="120">
        <v>18</v>
      </c>
      <c r="Z16" s="8">
        <f t="shared" si="16"/>
        <v>256455.6</v>
      </c>
      <c r="AA16" s="8">
        <f t="shared" si="17"/>
        <v>496418.77512895816</v>
      </c>
      <c r="AB16" s="8">
        <f t="shared" si="18"/>
        <v>221626.01000694185</v>
      </c>
      <c r="AC16" s="8">
        <f t="shared" si="31"/>
        <v>79369.881366208574</v>
      </c>
      <c r="AD16" s="31"/>
      <c r="AE16" s="8">
        <f t="shared" si="1"/>
        <v>14247.533333333333</v>
      </c>
      <c r="AF16" s="8">
        <f t="shared" si="2"/>
        <v>27578.820840497676</v>
      </c>
      <c r="AG16" s="8">
        <f t="shared" si="3"/>
        <v>12312.55611149677</v>
      </c>
      <c r="AH16" s="8">
        <v>4409.4378536782542</v>
      </c>
      <c r="AI16" s="31"/>
      <c r="AJ16" s="8">
        <f t="shared" si="35"/>
        <v>1053870.2665021084</v>
      </c>
      <c r="AK16" s="8">
        <f t="shared" si="36"/>
        <v>58548.348139006026</v>
      </c>
      <c r="AL16" s="8">
        <f t="shared" si="37"/>
        <v>752874.37512895814</v>
      </c>
      <c r="AM16" s="8">
        <f t="shared" si="38"/>
        <v>300995.8913731504</v>
      </c>
    </row>
    <row r="17" spans="1:39" x14ac:dyDescent="0.3">
      <c r="A17" s="6" t="str">
        <f>'EJ AD % 15'!A17</f>
        <v>MAESTRIA IMPUESTOS</v>
      </c>
      <c r="B17" s="68">
        <f>'EJ AD % 14'!B16</f>
        <v>5</v>
      </c>
      <c r="C17" s="26">
        <v>5</v>
      </c>
      <c r="D17" s="8">
        <f>'EJ AD % 15'!D17</f>
        <v>0</v>
      </c>
      <c r="E17" s="8">
        <f t="shared" si="6"/>
        <v>0</v>
      </c>
      <c r="F17" s="8">
        <f>'EJ AD % 15'!E17</f>
        <v>0</v>
      </c>
      <c r="G17" s="8">
        <f t="shared" si="7"/>
        <v>0</v>
      </c>
      <c r="H17" s="8">
        <f>'EJ AD % 15'!F17</f>
        <v>0</v>
      </c>
      <c r="I17" s="8">
        <f t="shared" si="8"/>
        <v>0</v>
      </c>
      <c r="J17" s="8">
        <f>'EJ AD % 15'!G17</f>
        <v>0</v>
      </c>
      <c r="K17" s="8">
        <f t="shared" si="9"/>
        <v>0</v>
      </c>
      <c r="L17" s="8">
        <f>'EJ AD % 15'!H17</f>
        <v>0</v>
      </c>
      <c r="M17" s="8">
        <f t="shared" si="10"/>
        <v>0</v>
      </c>
      <c r="N17" s="8">
        <f>'EJ AD % 15'!I17</f>
        <v>0.39999999999999997</v>
      </c>
      <c r="O17" s="8">
        <f t="shared" si="11"/>
        <v>174094.86</v>
      </c>
      <c r="P17" s="8">
        <f>'EJ AD % 15'!J17</f>
        <v>0</v>
      </c>
      <c r="Q17" s="8">
        <f t="shared" si="12"/>
        <v>0</v>
      </c>
      <c r="R17" s="8">
        <f>'EJ AD % 15'!K17</f>
        <v>0</v>
      </c>
      <c r="S17" s="8">
        <f t="shared" si="13"/>
        <v>0</v>
      </c>
      <c r="T17" s="8">
        <f>'EJ AD % 15'!M17</f>
        <v>0</v>
      </c>
      <c r="U17" s="8">
        <f t="shared" si="14"/>
        <v>0</v>
      </c>
      <c r="V17" s="8">
        <f>'EJ AD % 15'!L17</f>
        <v>0</v>
      </c>
      <c r="W17" s="8">
        <f t="shared" si="15"/>
        <v>0</v>
      </c>
      <c r="X17" s="31"/>
      <c r="Y17" s="120">
        <v>13</v>
      </c>
      <c r="Z17" s="8">
        <f t="shared" si="16"/>
        <v>174094.86</v>
      </c>
      <c r="AA17" s="8">
        <f t="shared" si="17"/>
        <v>358524.67092646979</v>
      </c>
      <c r="AB17" s="8">
        <f t="shared" si="18"/>
        <v>160063.22944945801</v>
      </c>
      <c r="AC17" s="8">
        <f t="shared" si="31"/>
        <v>30562.456253453041</v>
      </c>
      <c r="AD17" s="31"/>
      <c r="AE17" s="8">
        <f t="shared" si="1"/>
        <v>13391.912307692306</v>
      </c>
      <c r="AF17" s="8">
        <f t="shared" si="2"/>
        <v>27578.820840497676</v>
      </c>
      <c r="AG17" s="8">
        <f t="shared" si="3"/>
        <v>12312.55611149677</v>
      </c>
      <c r="AH17" s="8">
        <v>2350.9581733425416</v>
      </c>
      <c r="AI17" s="31"/>
      <c r="AJ17" s="8">
        <f t="shared" si="4"/>
        <v>723245.21662938083</v>
      </c>
      <c r="AK17" s="8">
        <f>AJ17/Y17</f>
        <v>55634.247433029297</v>
      </c>
      <c r="AL17" s="8">
        <f t="shared" si="5"/>
        <v>532619.53092646971</v>
      </c>
      <c r="AM17" s="8">
        <f t="shared" si="30"/>
        <v>190625.68570291105</v>
      </c>
    </row>
    <row r="18" spans="1:39" x14ac:dyDescent="0.3">
      <c r="A18" s="6" t="str">
        <f>'EJ AD % 15'!A18</f>
        <v>MAESTRIA ADMINISTACION</v>
      </c>
      <c r="B18" s="68">
        <f>'EJ AD % 14'!B17</f>
        <v>4</v>
      </c>
      <c r="C18" s="26">
        <v>5</v>
      </c>
      <c r="D18" s="8">
        <f>'EJ AD % 15'!D18</f>
        <v>0</v>
      </c>
      <c r="E18" s="8">
        <f t="shared" si="6"/>
        <v>0</v>
      </c>
      <c r="F18" s="8">
        <f>'EJ AD % 15'!E18</f>
        <v>7.0000000000000007E-2</v>
      </c>
      <c r="G18" s="8">
        <f t="shared" si="7"/>
        <v>71872.649999999994</v>
      </c>
      <c r="H18" s="8">
        <f>'EJ AD % 15'!F18</f>
        <v>0</v>
      </c>
      <c r="I18" s="8">
        <f t="shared" si="8"/>
        <v>0</v>
      </c>
      <c r="J18" s="8">
        <f>'EJ AD % 15'!G18</f>
        <v>0</v>
      </c>
      <c r="K18" s="8">
        <f t="shared" si="9"/>
        <v>0</v>
      </c>
      <c r="L18" s="8">
        <f>'EJ AD % 15'!H18</f>
        <v>0</v>
      </c>
      <c r="M18" s="8">
        <f t="shared" si="10"/>
        <v>0</v>
      </c>
      <c r="N18" s="8">
        <f>'EJ AD % 15'!I18</f>
        <v>0.55000000000000004</v>
      </c>
      <c r="O18" s="8">
        <f t="shared" si="11"/>
        <v>239380.43</v>
      </c>
      <c r="P18" s="8">
        <f>'EJ AD % 15'!J18</f>
        <v>0</v>
      </c>
      <c r="Q18" s="8">
        <f t="shared" si="12"/>
        <v>0</v>
      </c>
      <c r="R18" s="8">
        <f>'EJ AD % 15'!K18</f>
        <v>0</v>
      </c>
      <c r="S18" s="8">
        <f t="shared" si="13"/>
        <v>0</v>
      </c>
      <c r="T18" s="8">
        <f>'EJ AD % 15'!M18</f>
        <v>0</v>
      </c>
      <c r="U18" s="8">
        <f t="shared" si="14"/>
        <v>0</v>
      </c>
      <c r="V18" s="8">
        <f>'EJ AD % 15'!L18</f>
        <v>0</v>
      </c>
      <c r="W18" s="8">
        <f t="shared" si="15"/>
        <v>0</v>
      </c>
      <c r="X18" s="31"/>
      <c r="Y18" s="120">
        <v>39</v>
      </c>
      <c r="Z18" s="8">
        <f t="shared" si="16"/>
        <v>311253.07999999996</v>
      </c>
      <c r="AA18" s="8">
        <f t="shared" si="17"/>
        <v>1075574.0127794093</v>
      </c>
      <c r="AB18" s="8">
        <f t="shared" ref="AB18:AB19" si="39">Y18*AG18</f>
        <v>480189.68834837404</v>
      </c>
      <c r="AC18" s="8">
        <f t="shared" ref="AC18:AC19" si="40">Y18*AH18</f>
        <v>91687.368760359124</v>
      </c>
      <c r="AD18" s="31"/>
      <c r="AE18" s="8">
        <f t="shared" si="1"/>
        <v>7980.8482051282044</v>
      </c>
      <c r="AF18" s="8">
        <f t="shared" si="2"/>
        <v>27578.820840497676</v>
      </c>
      <c r="AG18" s="8">
        <f t="shared" si="3"/>
        <v>12312.55611149677</v>
      </c>
      <c r="AH18" s="8">
        <v>2350.9581733425416</v>
      </c>
      <c r="AI18" s="31"/>
      <c r="AJ18" s="8">
        <f t="shared" ref="AJ18:AJ22" si="41">SUM(AL18:AM18)</f>
        <v>1958704.1498881422</v>
      </c>
      <c r="AK18" s="8">
        <f t="shared" ref="AK18:AK22" si="42">AJ18/Y18</f>
        <v>50223.183330465188</v>
      </c>
      <c r="AL18" s="8">
        <f t="shared" ref="AL18:AL22" si="43">SUM(Z18:AA18)</f>
        <v>1386827.0927794091</v>
      </c>
      <c r="AM18" s="8">
        <f t="shared" ref="AM18:AM22" si="44">SUM(AB18:AC18)</f>
        <v>571877.0571087331</v>
      </c>
    </row>
    <row r="19" spans="1:39" x14ac:dyDescent="0.3">
      <c r="A19" s="6" t="str">
        <f>'EJ AD % 15'!A19</f>
        <v>MAESTRIA EN DISEÑO INTEGRAL</v>
      </c>
      <c r="B19" s="68">
        <f>'EJ AD % 14'!B18</f>
        <v>2</v>
      </c>
      <c r="C19" s="26">
        <v>4</v>
      </c>
      <c r="D19" s="8">
        <f>'EJ AD % 15'!D19</f>
        <v>0</v>
      </c>
      <c r="E19" s="8">
        <f t="shared" si="6"/>
        <v>0</v>
      </c>
      <c r="F19" s="8">
        <f>'EJ AD % 15'!E19</f>
        <v>0</v>
      </c>
      <c r="G19" s="8">
        <f t="shared" si="7"/>
        <v>0</v>
      </c>
      <c r="H19" s="8">
        <f>'EJ AD % 15'!F19</f>
        <v>0</v>
      </c>
      <c r="I19" s="8">
        <f t="shared" si="8"/>
        <v>0</v>
      </c>
      <c r="J19" s="8">
        <f>'EJ AD % 15'!G19</f>
        <v>0</v>
      </c>
      <c r="K19" s="8">
        <f t="shared" si="9"/>
        <v>0</v>
      </c>
      <c r="L19" s="8">
        <f>'EJ AD % 15'!H19</f>
        <v>0.21</v>
      </c>
      <c r="M19" s="8">
        <f t="shared" si="10"/>
        <v>113391.87</v>
      </c>
      <c r="N19" s="8">
        <f>'EJ AD % 15'!I19</f>
        <v>0.09</v>
      </c>
      <c r="O19" s="8">
        <f t="shared" si="11"/>
        <v>39171.339999999997</v>
      </c>
      <c r="P19" s="8">
        <f>'EJ AD % 15'!J19</f>
        <v>0</v>
      </c>
      <c r="Q19" s="8">
        <f t="shared" si="12"/>
        <v>0</v>
      </c>
      <c r="R19" s="8">
        <f>'EJ AD % 15'!K19</f>
        <v>0</v>
      </c>
      <c r="S19" s="8">
        <f t="shared" si="13"/>
        <v>0</v>
      </c>
      <c r="T19" s="8">
        <f>'EJ AD % 15'!M19</f>
        <v>0</v>
      </c>
      <c r="U19" s="8">
        <f t="shared" si="14"/>
        <v>0</v>
      </c>
      <c r="V19" s="8">
        <f>'EJ AD % 15'!L19</f>
        <v>0</v>
      </c>
      <c r="W19" s="8">
        <f t="shared" si="15"/>
        <v>0</v>
      </c>
      <c r="X19" s="31"/>
      <c r="Y19" s="120">
        <v>10</v>
      </c>
      <c r="Z19" s="8">
        <f t="shared" si="16"/>
        <v>152563.21</v>
      </c>
      <c r="AA19" s="8">
        <f t="shared" si="17"/>
        <v>275788.20840497676</v>
      </c>
      <c r="AB19" s="8">
        <f t="shared" si="39"/>
        <v>123125.5611149677</v>
      </c>
      <c r="AC19" s="8">
        <f t="shared" si="40"/>
        <v>35479.155590223607</v>
      </c>
      <c r="AD19" s="31"/>
      <c r="AE19" s="8">
        <f t="shared" si="1"/>
        <v>15256.321</v>
      </c>
      <c r="AF19" s="8">
        <f t="shared" si="2"/>
        <v>27578.820840497676</v>
      </c>
      <c r="AG19" s="8">
        <f t="shared" si="3"/>
        <v>12312.55611149677</v>
      </c>
      <c r="AH19" s="8">
        <v>3547.9155590223609</v>
      </c>
      <c r="AI19" s="31"/>
      <c r="AJ19" s="8">
        <f t="shared" si="41"/>
        <v>586956.13511016802</v>
      </c>
      <c r="AK19" s="8">
        <f t="shared" si="42"/>
        <v>58695.613511016803</v>
      </c>
      <c r="AL19" s="8">
        <f t="shared" si="43"/>
        <v>428351.41840497672</v>
      </c>
      <c r="AM19" s="8">
        <f t="shared" si="44"/>
        <v>158604.7167051913</v>
      </c>
    </row>
    <row r="20" spans="1:39" x14ac:dyDescent="0.3">
      <c r="A20" s="6" t="str">
        <f>'EJ AD % 15'!A20</f>
        <v>MAESTRIA INTERISTITUCIONAL PRODUCCION PECUARIA</v>
      </c>
      <c r="B20" s="68">
        <f>'EJ AD % 14'!B19</f>
        <v>4</v>
      </c>
      <c r="C20" s="26">
        <v>1</v>
      </c>
      <c r="D20" s="8">
        <f>'EJ AD % 15'!D20</f>
        <v>0.51</v>
      </c>
      <c r="E20" s="8">
        <f t="shared" si="6"/>
        <v>205139.07</v>
      </c>
      <c r="F20" s="8">
        <f>'EJ AD % 15'!E20</f>
        <v>0</v>
      </c>
      <c r="G20" s="8">
        <f t="shared" si="7"/>
        <v>0</v>
      </c>
      <c r="H20" s="8">
        <f>'EJ AD % 15'!F20</f>
        <v>0</v>
      </c>
      <c r="I20" s="8">
        <f t="shared" si="8"/>
        <v>0</v>
      </c>
      <c r="J20" s="8">
        <f>'EJ AD % 15'!G20</f>
        <v>0</v>
      </c>
      <c r="K20" s="8">
        <f t="shared" si="9"/>
        <v>0</v>
      </c>
      <c r="L20" s="8">
        <f>'EJ AD % 15'!H20</f>
        <v>0</v>
      </c>
      <c r="M20" s="8">
        <f t="shared" si="10"/>
        <v>0</v>
      </c>
      <c r="N20" s="8">
        <f>'EJ AD % 15'!I20</f>
        <v>0</v>
      </c>
      <c r="O20" s="8">
        <f t="shared" si="11"/>
        <v>0</v>
      </c>
      <c r="P20" s="8">
        <f>'EJ AD % 15'!J20</f>
        <v>0</v>
      </c>
      <c r="Q20" s="8">
        <f t="shared" si="12"/>
        <v>0</v>
      </c>
      <c r="R20" s="8">
        <f>'EJ AD % 15'!K20</f>
        <v>0</v>
      </c>
      <c r="S20" s="8">
        <f t="shared" si="13"/>
        <v>0</v>
      </c>
      <c r="T20" s="8">
        <f>'EJ AD % 15'!M20</f>
        <v>0</v>
      </c>
      <c r="U20" s="8">
        <f t="shared" si="14"/>
        <v>0</v>
      </c>
      <c r="V20" s="8">
        <f>'EJ AD % 15'!L20</f>
        <v>0</v>
      </c>
      <c r="W20" s="8">
        <f t="shared" si="15"/>
        <v>0</v>
      </c>
      <c r="X20" s="31"/>
      <c r="Y20" s="120">
        <v>2</v>
      </c>
      <c r="Z20" s="8">
        <f t="shared" si="16"/>
        <v>205139.07</v>
      </c>
      <c r="AA20" s="8">
        <f t="shared" si="17"/>
        <v>55157.641680995352</v>
      </c>
      <c r="AB20" s="8">
        <f t="shared" ref="AB20:AB23" si="45">Y20*AG20</f>
        <v>24625.112222993539</v>
      </c>
      <c r="AC20" s="8">
        <f t="shared" ref="AC20:AC23" si="46">Y20*AH20</f>
        <v>13676.589530583211</v>
      </c>
      <c r="AD20" s="31"/>
      <c r="AE20" s="8">
        <f t="shared" si="1"/>
        <v>102569.535</v>
      </c>
      <c r="AF20" s="8">
        <f t="shared" si="2"/>
        <v>27578.820840497676</v>
      </c>
      <c r="AG20" s="8">
        <f t="shared" si="3"/>
        <v>12312.55611149677</v>
      </c>
      <c r="AH20" s="8">
        <v>6838.2947652916055</v>
      </c>
      <c r="AI20" s="31"/>
      <c r="AJ20" s="8">
        <f t="shared" si="41"/>
        <v>298598.41343457211</v>
      </c>
      <c r="AK20" s="8">
        <f t="shared" si="42"/>
        <v>149299.20671728606</v>
      </c>
      <c r="AL20" s="8">
        <f t="shared" si="43"/>
        <v>260296.71168099536</v>
      </c>
      <c r="AM20" s="8">
        <f t="shared" si="44"/>
        <v>38301.701753576752</v>
      </c>
    </row>
    <row r="21" spans="1:39" x14ac:dyDescent="0.3">
      <c r="A21" s="6" t="str">
        <f>'EJ AD % 15'!A21</f>
        <v>MAESTRIA EN PLANEACION URBANA</v>
      </c>
      <c r="B21" s="68">
        <f>'EJ AD % 14'!B20</f>
        <v>4</v>
      </c>
      <c r="C21" s="26">
        <v>4</v>
      </c>
      <c r="D21" s="8">
        <f>'EJ AD % 15'!D21</f>
        <v>0</v>
      </c>
      <c r="E21" s="8">
        <f t="shared" si="6"/>
        <v>0</v>
      </c>
      <c r="F21" s="8">
        <f>'EJ AD % 15'!E21</f>
        <v>0</v>
      </c>
      <c r="G21" s="8">
        <f t="shared" si="7"/>
        <v>0</v>
      </c>
      <c r="H21" s="8">
        <f>'EJ AD % 15'!F21</f>
        <v>0</v>
      </c>
      <c r="I21" s="8">
        <f t="shared" si="8"/>
        <v>0</v>
      </c>
      <c r="J21" s="8">
        <f>'EJ AD % 15'!G21</f>
        <v>0</v>
      </c>
      <c r="K21" s="8">
        <f t="shared" si="9"/>
        <v>0</v>
      </c>
      <c r="L21" s="8">
        <f>'EJ AD % 15'!H21</f>
        <v>0.56000000000000005</v>
      </c>
      <c r="M21" s="8">
        <f t="shared" si="10"/>
        <v>302378.33</v>
      </c>
      <c r="N21" s="8">
        <f>'EJ AD % 15'!I21</f>
        <v>0</v>
      </c>
      <c r="O21" s="8">
        <f t="shared" si="11"/>
        <v>0</v>
      </c>
      <c r="P21" s="8">
        <f>'EJ AD % 15'!J21</f>
        <v>0</v>
      </c>
      <c r="Q21" s="8">
        <f t="shared" si="12"/>
        <v>0</v>
      </c>
      <c r="R21" s="8">
        <f>'EJ AD % 15'!K21</f>
        <v>7.0000000000000007E-2</v>
      </c>
      <c r="S21" s="8">
        <f t="shared" si="13"/>
        <v>66088.55</v>
      </c>
      <c r="T21" s="8">
        <f>'EJ AD % 15'!M21</f>
        <v>0</v>
      </c>
      <c r="U21" s="8">
        <f t="shared" si="14"/>
        <v>0</v>
      </c>
      <c r="V21" s="8">
        <f>'EJ AD % 15'!L21</f>
        <v>0</v>
      </c>
      <c r="W21" s="8">
        <f t="shared" si="15"/>
        <v>0</v>
      </c>
      <c r="X21" s="31"/>
      <c r="Y21" s="120">
        <v>13</v>
      </c>
      <c r="Z21" s="8">
        <f t="shared" si="16"/>
        <v>368466.88</v>
      </c>
      <c r="AA21" s="8">
        <f t="shared" si="17"/>
        <v>358524.67092646979</v>
      </c>
      <c r="AB21" s="8">
        <f t="shared" si="45"/>
        <v>160063.22944945801</v>
      </c>
      <c r="AC21" s="8">
        <f t="shared" si="46"/>
        <v>46122.902267290694</v>
      </c>
      <c r="AD21" s="31"/>
      <c r="AE21" s="8">
        <f t="shared" si="1"/>
        <v>28343.606153846154</v>
      </c>
      <c r="AF21" s="8">
        <f t="shared" si="2"/>
        <v>27578.820840497676</v>
      </c>
      <c r="AG21" s="8">
        <f t="shared" si="3"/>
        <v>12312.55611149677</v>
      </c>
      <c r="AH21" s="8">
        <v>3547.9155590223609</v>
      </c>
      <c r="AI21" s="31"/>
      <c r="AJ21" s="8">
        <f t="shared" si="41"/>
        <v>933177.68264321843</v>
      </c>
      <c r="AK21" s="8">
        <f t="shared" si="42"/>
        <v>71782.898664862951</v>
      </c>
      <c r="AL21" s="8">
        <f t="shared" si="43"/>
        <v>726991.55092646973</v>
      </c>
      <c r="AM21" s="8">
        <f t="shared" si="44"/>
        <v>206186.1317167487</v>
      </c>
    </row>
    <row r="22" spans="1:39" x14ac:dyDescent="0.3">
      <c r="A22" s="6" t="str">
        <f>'EJ AD % 15'!A22</f>
        <v>MAESTRIA EN INVESTIGACION EDUCATIVA</v>
      </c>
      <c r="B22" s="68">
        <f>'EJ AD % 14'!B21</f>
        <v>6</v>
      </c>
      <c r="C22" s="26">
        <v>6</v>
      </c>
      <c r="D22" s="8">
        <f>'EJ AD % 15'!D22</f>
        <v>0</v>
      </c>
      <c r="E22" s="8">
        <f t="shared" si="6"/>
        <v>0</v>
      </c>
      <c r="F22" s="8">
        <f>'EJ AD % 15'!E22</f>
        <v>0</v>
      </c>
      <c r="G22" s="8">
        <f t="shared" si="7"/>
        <v>0</v>
      </c>
      <c r="H22" s="8">
        <f>'EJ AD % 15'!F22</f>
        <v>0</v>
      </c>
      <c r="I22" s="8">
        <f t="shared" si="8"/>
        <v>0</v>
      </c>
      <c r="J22" s="8">
        <f>'EJ AD % 15'!G22</f>
        <v>0</v>
      </c>
      <c r="K22" s="8">
        <f t="shared" si="9"/>
        <v>0</v>
      </c>
      <c r="L22" s="8">
        <f>'EJ AD % 15'!H22</f>
        <v>0</v>
      </c>
      <c r="M22" s="8">
        <f t="shared" si="10"/>
        <v>0</v>
      </c>
      <c r="N22" s="8">
        <f>'EJ AD % 15'!I22</f>
        <v>0</v>
      </c>
      <c r="O22" s="8">
        <f t="shared" si="11"/>
        <v>0</v>
      </c>
      <c r="P22" s="8">
        <f>'EJ AD % 15'!J22</f>
        <v>0</v>
      </c>
      <c r="Q22" s="8">
        <f t="shared" si="12"/>
        <v>0</v>
      </c>
      <c r="R22" s="8">
        <f>'EJ AD % 15'!K22</f>
        <v>0.18</v>
      </c>
      <c r="S22" s="8">
        <f t="shared" si="13"/>
        <v>169941.98</v>
      </c>
      <c r="T22" s="8">
        <f>'EJ AD % 15'!M22</f>
        <v>0</v>
      </c>
      <c r="U22" s="8">
        <f t="shared" si="14"/>
        <v>0</v>
      </c>
      <c r="V22" s="8">
        <f>'EJ AD % 15'!L22</f>
        <v>0</v>
      </c>
      <c r="W22" s="8">
        <f t="shared" si="15"/>
        <v>0</v>
      </c>
      <c r="X22" s="31"/>
      <c r="Y22" s="120">
        <v>17</v>
      </c>
      <c r="Z22" s="8">
        <f t="shared" si="16"/>
        <v>169941.98</v>
      </c>
      <c r="AA22" s="8">
        <f t="shared" si="17"/>
        <v>468839.95428846049</v>
      </c>
      <c r="AB22" s="8">
        <f t="shared" si="45"/>
        <v>209313.45389544507</v>
      </c>
      <c r="AC22" s="8">
        <f t="shared" si="46"/>
        <v>95350.933825180429</v>
      </c>
      <c r="AD22" s="31"/>
      <c r="AE22" s="8">
        <f t="shared" si="1"/>
        <v>9996.5870588235302</v>
      </c>
      <c r="AF22" s="8">
        <f t="shared" si="2"/>
        <v>27578.820840497676</v>
      </c>
      <c r="AG22" s="8">
        <f t="shared" si="3"/>
        <v>12312.55611149677</v>
      </c>
      <c r="AH22" s="8">
        <v>5608.8784603047316</v>
      </c>
      <c r="AI22" s="31"/>
      <c r="AJ22" s="8">
        <f t="shared" si="41"/>
        <v>943446.32200908603</v>
      </c>
      <c r="AK22" s="8">
        <f t="shared" si="42"/>
        <v>55496.842471122705</v>
      </c>
      <c r="AL22" s="8">
        <f t="shared" si="43"/>
        <v>638781.93428846053</v>
      </c>
      <c r="AM22" s="8">
        <f t="shared" si="44"/>
        <v>304664.3877206255</v>
      </c>
    </row>
    <row r="23" spans="1:39" x14ac:dyDescent="0.3">
      <c r="A23" s="6" t="str">
        <f>'EJ AD % 15'!A23</f>
        <v>MAESTRIA EN INFORMATICA Y TECNOLOGIAS COMPUTACIONALES</v>
      </c>
      <c r="B23" s="116"/>
      <c r="C23" s="26">
        <v>2</v>
      </c>
      <c r="D23" s="117">
        <f>'EJ AD % 15'!D23</f>
        <v>0</v>
      </c>
      <c r="E23" s="8">
        <f t="shared" si="6"/>
        <v>0</v>
      </c>
      <c r="F23" s="117">
        <f>'EJ AD % 15'!E23</f>
        <v>0.1</v>
      </c>
      <c r="G23" s="8">
        <f t="shared" si="7"/>
        <v>102675.22</v>
      </c>
      <c r="H23" s="117">
        <f>'EJ AD % 15'!F23</f>
        <v>0</v>
      </c>
      <c r="I23" s="117"/>
      <c r="J23" s="117">
        <f>'EJ AD % 15'!G23</f>
        <v>0</v>
      </c>
      <c r="K23" s="8">
        <f t="shared" si="9"/>
        <v>0</v>
      </c>
      <c r="L23" s="117">
        <f>'EJ AD % 15'!H23</f>
        <v>0</v>
      </c>
      <c r="M23" s="8">
        <f t="shared" si="10"/>
        <v>0</v>
      </c>
      <c r="N23" s="117">
        <f>'EJ AD % 15'!I23</f>
        <v>0</v>
      </c>
      <c r="O23" s="8">
        <f t="shared" si="11"/>
        <v>0</v>
      </c>
      <c r="P23" s="117">
        <f>'EJ AD % 15'!J23</f>
        <v>0</v>
      </c>
      <c r="Q23" s="8">
        <f t="shared" si="12"/>
        <v>0</v>
      </c>
      <c r="R23" s="117">
        <f>'EJ AD % 15'!K23</f>
        <v>0</v>
      </c>
      <c r="S23" s="8">
        <f t="shared" si="13"/>
        <v>0</v>
      </c>
      <c r="T23" s="117">
        <f>'EJ AD % 15'!M23</f>
        <v>0</v>
      </c>
      <c r="U23" s="8">
        <f t="shared" si="14"/>
        <v>0</v>
      </c>
      <c r="V23" s="117">
        <f>'EJ AD % 15'!L23</f>
        <v>0</v>
      </c>
      <c r="W23" s="8">
        <f t="shared" si="15"/>
        <v>0</v>
      </c>
      <c r="X23" s="31"/>
      <c r="Y23" s="121">
        <v>20</v>
      </c>
      <c r="Z23" s="117">
        <f t="shared" si="16"/>
        <v>102675.22</v>
      </c>
      <c r="AA23" s="117">
        <f t="shared" si="17"/>
        <v>551576.41680995352</v>
      </c>
      <c r="AB23" s="8">
        <f t="shared" si="45"/>
        <v>246251.1222299354</v>
      </c>
      <c r="AC23" s="8">
        <f t="shared" si="46"/>
        <v>125004.21019214702</v>
      </c>
      <c r="AD23" s="31"/>
      <c r="AE23" s="8">
        <f t="shared" si="1"/>
        <v>5133.7610000000004</v>
      </c>
      <c r="AF23" s="117">
        <f t="shared" si="2"/>
        <v>27578.820840497676</v>
      </c>
      <c r="AG23" s="117">
        <f t="shared" si="3"/>
        <v>12312.55611149677</v>
      </c>
      <c r="AH23" s="117">
        <v>6250.210509607351</v>
      </c>
      <c r="AI23" s="31"/>
      <c r="AJ23" s="8">
        <f t="shared" ref="AJ23" si="47">SUM(AL23:AM23)</f>
        <v>1025506.9692320359</v>
      </c>
      <c r="AK23" s="8">
        <f t="shared" ref="AK23" si="48">AJ23/Y23</f>
        <v>51275.348461601796</v>
      </c>
      <c r="AL23" s="8">
        <f t="shared" ref="AL23" si="49">SUM(Z23:AA23)</f>
        <v>654251.63680995349</v>
      </c>
      <c r="AM23" s="8">
        <f t="shared" ref="AM23" si="50">SUM(AB23:AC23)</f>
        <v>371255.33242208243</v>
      </c>
    </row>
    <row r="24" spans="1:39" s="81" customFormat="1" x14ac:dyDescent="0.3">
      <c r="A24" s="74" t="s">
        <v>193</v>
      </c>
      <c r="B24" s="79"/>
      <c r="C24" s="94"/>
      <c r="D24" s="72">
        <f>'EJ AD % 15'!D24</f>
        <v>97.72</v>
      </c>
      <c r="E24" s="72">
        <f t="shared" si="6"/>
        <v>39306254.759999998</v>
      </c>
      <c r="F24" s="72">
        <f>'EJ AD % 15'!E24</f>
        <v>98.07</v>
      </c>
      <c r="G24" s="72">
        <f t="shared" si="7"/>
        <v>100693587.90000001</v>
      </c>
      <c r="H24" s="72">
        <f>'EJ AD % 15'!F24</f>
        <v>100</v>
      </c>
      <c r="I24" s="72">
        <f t="shared" si="8"/>
        <v>6048281.1600000001</v>
      </c>
      <c r="J24" s="72">
        <f>'EJ AD % 15'!G24</f>
        <v>99.780000000000015</v>
      </c>
      <c r="K24" s="72">
        <f t="shared" si="9"/>
        <v>57933358.100000001</v>
      </c>
      <c r="L24" s="72">
        <f>'EJ AD % 15'!H24</f>
        <v>97.53</v>
      </c>
      <c r="M24" s="72">
        <f t="shared" si="10"/>
        <v>52662425.710000001</v>
      </c>
      <c r="N24" s="72">
        <f>'EJ AD % 15'!I24</f>
        <v>98.860000000000028</v>
      </c>
      <c r="O24" s="72">
        <f>(ROUND(N24*$O$2,0)/100)+0.01</f>
        <v>43027543.939999998</v>
      </c>
      <c r="P24" s="72">
        <f>'EJ AD % 15'!J24</f>
        <v>100</v>
      </c>
      <c r="Q24" s="72">
        <f t="shared" si="12"/>
        <v>4322879.6500000004</v>
      </c>
      <c r="R24" s="72">
        <f>'EJ AD % 15'!K24</f>
        <v>99.13000000000001</v>
      </c>
      <c r="S24" s="72">
        <f t="shared" si="13"/>
        <v>93590822.400000006</v>
      </c>
      <c r="T24" s="72">
        <f>'EJ AD % 15'!M24</f>
        <v>98.119999999999976</v>
      </c>
      <c r="U24" s="72">
        <f t="shared" si="14"/>
        <v>13450691.6</v>
      </c>
      <c r="V24" s="72">
        <f>'EJ AD % 15'!L24</f>
        <v>0</v>
      </c>
      <c r="W24" s="72">
        <f t="shared" si="15"/>
        <v>0</v>
      </c>
      <c r="X24" s="80"/>
      <c r="Y24" s="119">
        <f>SUM(Y25:Y89)</f>
        <v>14605</v>
      </c>
      <c r="Z24" s="72">
        <f t="shared" si="16"/>
        <v>411035845.22000003</v>
      </c>
      <c r="AA24" s="72">
        <f t="shared" si="17"/>
        <v>402788678.37546855</v>
      </c>
      <c r="AB24" s="72">
        <f t="shared" si="18"/>
        <v>179824882.0084103</v>
      </c>
      <c r="AC24" s="72">
        <f>SUM(AC25:AC89)</f>
        <v>61406982.484684587</v>
      </c>
      <c r="AD24" s="80"/>
      <c r="AE24" s="72">
        <f t="shared" si="1"/>
        <v>28143.501897980146</v>
      </c>
      <c r="AF24" s="72">
        <f t="shared" si="2"/>
        <v>27578.820840497676</v>
      </c>
      <c r="AG24" s="72">
        <f t="shared" si="3"/>
        <v>12312.55611149677</v>
      </c>
      <c r="AH24" s="72">
        <v>0</v>
      </c>
      <c r="AI24" s="80"/>
      <c r="AJ24" s="72">
        <f t="shared" si="4"/>
        <v>1055056388.0885634</v>
      </c>
      <c r="AK24" s="72">
        <f t="shared" si="29"/>
        <v>72239.396651048504</v>
      </c>
      <c r="AL24" s="72">
        <f t="shared" si="5"/>
        <v>813824523.59546852</v>
      </c>
      <c r="AM24" s="72">
        <f t="shared" si="30"/>
        <v>241231864.49309489</v>
      </c>
    </row>
    <row r="25" spans="1:39" x14ac:dyDescent="0.3">
      <c r="A25" s="6" t="str">
        <f>'EJ AD % 15'!A25</f>
        <v>ADMON. DE EMPRESAS</v>
      </c>
      <c r="B25" s="68">
        <f>'EJ AD % 14'!B25</f>
        <v>5</v>
      </c>
      <c r="C25" s="26">
        <v>5</v>
      </c>
      <c r="D25" s="8">
        <f>'EJ AD % 15'!D25</f>
        <v>0</v>
      </c>
      <c r="E25" s="8">
        <f t="shared" si="6"/>
        <v>0</v>
      </c>
      <c r="F25" s="8">
        <f>'EJ AD % 15'!E25</f>
        <v>1.36</v>
      </c>
      <c r="G25" s="8">
        <f t="shared" si="7"/>
        <v>1396382.99</v>
      </c>
      <c r="H25" s="8">
        <f>'EJ AD % 15'!F25</f>
        <v>0</v>
      </c>
      <c r="I25" s="8">
        <f t="shared" si="8"/>
        <v>0</v>
      </c>
      <c r="J25" s="8">
        <f>'EJ AD % 15'!G25</f>
        <v>0</v>
      </c>
      <c r="K25" s="8">
        <f t="shared" si="9"/>
        <v>0</v>
      </c>
      <c r="L25" s="8">
        <f>'EJ AD % 15'!H25</f>
        <v>0</v>
      </c>
      <c r="M25" s="8">
        <f t="shared" si="10"/>
        <v>0</v>
      </c>
      <c r="N25" s="8">
        <f>'EJ AD % 15'!I25</f>
        <v>12.62</v>
      </c>
      <c r="O25" s="8">
        <f t="shared" si="11"/>
        <v>5492692.7400000002</v>
      </c>
      <c r="P25" s="8">
        <f>'EJ AD % 15'!J25</f>
        <v>0</v>
      </c>
      <c r="Q25" s="8">
        <f t="shared" si="12"/>
        <v>0</v>
      </c>
      <c r="R25" s="8">
        <f>'EJ AD % 15'!K25</f>
        <v>1.41</v>
      </c>
      <c r="S25" s="8">
        <f t="shared" si="13"/>
        <v>1331212.1399999999</v>
      </c>
      <c r="T25" s="8">
        <f>'EJ AD % 15'!M25</f>
        <v>0.96</v>
      </c>
      <c r="U25" s="8">
        <f t="shared" si="14"/>
        <v>131600.73000000001</v>
      </c>
      <c r="V25" s="8">
        <f>'EJ AD % 15'!L25</f>
        <v>0</v>
      </c>
      <c r="W25" s="8">
        <f t="shared" si="15"/>
        <v>0</v>
      </c>
      <c r="X25" s="31"/>
      <c r="Y25" s="120">
        <v>562</v>
      </c>
      <c r="Z25" s="8">
        <f t="shared" si="16"/>
        <v>8351888.6000000006</v>
      </c>
      <c r="AA25" s="8">
        <f t="shared" si="17"/>
        <v>15499297.312359694</v>
      </c>
      <c r="AB25" s="8">
        <f t="shared" si="18"/>
        <v>6919656.5346611841</v>
      </c>
      <c r="AC25" s="8">
        <f t="shared" si="31"/>
        <v>1321238.4934185084</v>
      </c>
      <c r="AD25" s="31"/>
      <c r="AE25" s="8">
        <f t="shared" si="1"/>
        <v>14861.011743772244</v>
      </c>
      <c r="AF25" s="8">
        <f t="shared" si="2"/>
        <v>27578.820840497676</v>
      </c>
      <c r="AG25" s="8">
        <f t="shared" si="3"/>
        <v>12312.55611149677</v>
      </c>
      <c r="AH25" s="8">
        <v>2350.9581733425416</v>
      </c>
      <c r="AI25" s="31"/>
      <c r="AJ25" s="8">
        <f t="shared" si="4"/>
        <v>32092080.940439388</v>
      </c>
      <c r="AK25" s="8">
        <f t="shared" si="29"/>
        <v>57103.346869109235</v>
      </c>
      <c r="AL25" s="8">
        <f t="shared" si="5"/>
        <v>23851185.912359696</v>
      </c>
      <c r="AM25" s="8">
        <f t="shared" si="30"/>
        <v>8240895.0280796923</v>
      </c>
    </row>
    <row r="26" spans="1:39" x14ac:dyDescent="0.3">
      <c r="A26" s="6" t="str">
        <f>'EJ AD % 15'!A26</f>
        <v>ADMON. DE PRODUCCION Y SERVICIOS</v>
      </c>
      <c r="B26" s="68">
        <f>'EJ AD % 14'!B26</f>
        <v>5</v>
      </c>
      <c r="C26" s="26">
        <v>5</v>
      </c>
      <c r="D26" s="8">
        <f>'EJ AD % 15'!D26</f>
        <v>0</v>
      </c>
      <c r="E26" s="8">
        <f t="shared" si="6"/>
        <v>0</v>
      </c>
      <c r="F26" s="8">
        <f>'EJ AD % 15'!E26</f>
        <v>0.61</v>
      </c>
      <c r="G26" s="8">
        <f t="shared" si="7"/>
        <v>626318.84</v>
      </c>
      <c r="H26" s="8">
        <f>'EJ AD % 15'!F26</f>
        <v>0</v>
      </c>
      <c r="I26" s="8">
        <f t="shared" ref="I26:I89" si="51">ROUND(H26*$I$2,0)/100</f>
        <v>0</v>
      </c>
      <c r="J26" s="8">
        <f>'EJ AD % 15'!G26</f>
        <v>0</v>
      </c>
      <c r="K26" s="8">
        <f t="shared" ref="K26:K89" si="52">ROUND(J26*$K$2,0)/100</f>
        <v>0</v>
      </c>
      <c r="L26" s="8">
        <f>'EJ AD % 15'!H26</f>
        <v>0</v>
      </c>
      <c r="M26" s="8">
        <f t="shared" ref="M26:M89" si="53">ROUND(L26*$M$2,0)/100</f>
        <v>0</v>
      </c>
      <c r="N26" s="8">
        <f>'EJ AD % 15'!I26</f>
        <v>5.55</v>
      </c>
      <c r="O26" s="8">
        <f t="shared" ref="O26:O89" si="54">ROUND(N26*$O$2,0)/100</f>
        <v>2415566.14</v>
      </c>
      <c r="P26" s="8">
        <f>'EJ AD % 15'!J26</f>
        <v>0</v>
      </c>
      <c r="Q26" s="8">
        <f t="shared" ref="Q26:Q89" si="55">ROUND(P26*$Q$2,0)/100</f>
        <v>0</v>
      </c>
      <c r="R26" s="8">
        <f>'EJ AD % 15'!K26</f>
        <v>0.45</v>
      </c>
      <c r="S26" s="8">
        <f t="shared" ref="S26:S89" si="56">ROUND(R26*$S$2,0)/100</f>
        <v>424854.94</v>
      </c>
      <c r="T26" s="8">
        <f>'EJ AD % 15'!M26</f>
        <v>0</v>
      </c>
      <c r="U26" s="8">
        <f t="shared" ref="U26:U89" si="57">ROUND(T26*$U$2,0)/100</f>
        <v>0</v>
      </c>
      <c r="V26" s="8">
        <f>'EJ AD % 15'!L26</f>
        <v>0</v>
      </c>
      <c r="W26" s="8">
        <f t="shared" ref="W26:W89" si="58">ROUND(V26*$W$2,0)/100</f>
        <v>0</v>
      </c>
      <c r="X26" s="31"/>
      <c r="Y26" s="120">
        <v>163</v>
      </c>
      <c r="Z26" s="8">
        <f t="shared" si="16"/>
        <v>3466739.92</v>
      </c>
      <c r="AA26" s="8">
        <f t="shared" si="17"/>
        <v>4495347.7970011216</v>
      </c>
      <c r="AB26" s="8">
        <f t="shared" si="18"/>
        <v>2006946.6461739733</v>
      </c>
      <c r="AC26" s="8">
        <f t="shared" si="31"/>
        <v>383206.18225483428</v>
      </c>
      <c r="AD26" s="31"/>
      <c r="AE26" s="8">
        <f t="shared" si="1"/>
        <v>21268.34306748466</v>
      </c>
      <c r="AF26" s="8">
        <f t="shared" si="2"/>
        <v>27578.820840497676</v>
      </c>
      <c r="AG26" s="8">
        <f t="shared" si="3"/>
        <v>12312.55611149677</v>
      </c>
      <c r="AH26" s="8">
        <v>2350.9581733425416</v>
      </c>
      <c r="AI26" s="31"/>
      <c r="AJ26" s="8">
        <f t="shared" si="4"/>
        <v>10352240.54542993</v>
      </c>
      <c r="AK26" s="8">
        <f t="shared" si="29"/>
        <v>63510.678192821659</v>
      </c>
      <c r="AL26" s="8">
        <f t="shared" si="5"/>
        <v>7962087.7170011215</v>
      </c>
      <c r="AM26" s="8">
        <f t="shared" si="30"/>
        <v>2390152.8284288077</v>
      </c>
    </row>
    <row r="27" spans="1:39" x14ac:dyDescent="0.3">
      <c r="A27" s="6" t="str">
        <f>'EJ AD % 15'!A27</f>
        <v>ADMON. FINANCIERA</v>
      </c>
      <c r="B27" s="68">
        <f>'EJ AD % 14'!B27</f>
        <v>5</v>
      </c>
      <c r="C27" s="26">
        <v>5</v>
      </c>
      <c r="D27" s="8">
        <f>'EJ AD % 15'!D27</f>
        <v>0</v>
      </c>
      <c r="E27" s="8">
        <f t="shared" si="6"/>
        <v>0</v>
      </c>
      <c r="F27" s="8">
        <f>'EJ AD % 15'!E27</f>
        <v>1.0900000000000001</v>
      </c>
      <c r="G27" s="8">
        <f t="shared" si="7"/>
        <v>1119159.8899999999</v>
      </c>
      <c r="H27" s="8">
        <f>'EJ AD % 15'!F27</f>
        <v>0</v>
      </c>
      <c r="I27" s="8">
        <f t="shared" si="51"/>
        <v>0</v>
      </c>
      <c r="J27" s="8">
        <f>'EJ AD % 15'!G27</f>
        <v>0</v>
      </c>
      <c r="K27" s="8">
        <f t="shared" si="52"/>
        <v>0</v>
      </c>
      <c r="L27" s="8">
        <f>'EJ AD % 15'!H27</f>
        <v>0</v>
      </c>
      <c r="M27" s="8">
        <f t="shared" si="53"/>
        <v>0</v>
      </c>
      <c r="N27" s="8">
        <f>'EJ AD % 15'!I27</f>
        <v>8.56</v>
      </c>
      <c r="O27" s="8">
        <f t="shared" si="54"/>
        <v>3725629.94</v>
      </c>
      <c r="P27" s="8">
        <f>'EJ AD % 15'!J27</f>
        <v>0</v>
      </c>
      <c r="Q27" s="8">
        <f t="shared" si="55"/>
        <v>0</v>
      </c>
      <c r="R27" s="8">
        <f>'EJ AD % 15'!K27</f>
        <v>0.64</v>
      </c>
      <c r="S27" s="8">
        <f t="shared" si="56"/>
        <v>604238.14</v>
      </c>
      <c r="T27" s="8">
        <f>'EJ AD % 15'!M27</f>
        <v>0.51</v>
      </c>
      <c r="U27" s="8">
        <f t="shared" si="57"/>
        <v>69912.89</v>
      </c>
      <c r="V27" s="8">
        <f>'EJ AD % 15'!L27</f>
        <v>0</v>
      </c>
      <c r="W27" s="8">
        <f t="shared" si="58"/>
        <v>0</v>
      </c>
      <c r="X27" s="31"/>
      <c r="Y27" s="120">
        <v>284</v>
      </c>
      <c r="Z27" s="8">
        <f t="shared" si="16"/>
        <v>5518940.8599999994</v>
      </c>
      <c r="AA27" s="8">
        <f t="shared" si="17"/>
        <v>7832385.1187013397</v>
      </c>
      <c r="AB27" s="8">
        <f t="shared" si="18"/>
        <v>3496765.9356650827</v>
      </c>
      <c r="AC27" s="8">
        <f t="shared" si="31"/>
        <v>667672.12122928177</v>
      </c>
      <c r="AD27" s="31"/>
      <c r="AE27" s="8">
        <f t="shared" si="1"/>
        <v>19432.890352112674</v>
      </c>
      <c r="AF27" s="8">
        <f t="shared" si="2"/>
        <v>27578.820840497676</v>
      </c>
      <c r="AG27" s="8">
        <f t="shared" si="3"/>
        <v>12312.55611149677</v>
      </c>
      <c r="AH27" s="8">
        <v>2350.9581733425416</v>
      </c>
      <c r="AI27" s="31"/>
      <c r="AJ27" s="8">
        <f t="shared" si="4"/>
        <v>17515764.035595704</v>
      </c>
      <c r="AK27" s="8">
        <f t="shared" si="29"/>
        <v>61675.225477449661</v>
      </c>
      <c r="AL27" s="8">
        <f t="shared" si="5"/>
        <v>13351325.978701338</v>
      </c>
      <c r="AM27" s="8">
        <f t="shared" si="30"/>
        <v>4164438.0568943643</v>
      </c>
    </row>
    <row r="28" spans="1:39" x14ac:dyDescent="0.3">
      <c r="A28" s="6" t="str">
        <f>'EJ AD % 15'!A28</f>
        <v>ADMON. Y GESTIÓN FISCAL DE PYMES</v>
      </c>
      <c r="B28" s="68">
        <f>'EJ AD % 14'!B28</f>
        <v>9</v>
      </c>
      <c r="C28" s="26">
        <v>9</v>
      </c>
      <c r="D28" s="8">
        <f>'EJ AD % 15'!D28</f>
        <v>0</v>
      </c>
      <c r="E28" s="8">
        <f t="shared" si="6"/>
        <v>0</v>
      </c>
      <c r="F28" s="8">
        <f>'EJ AD % 15'!E28</f>
        <v>0.2</v>
      </c>
      <c r="G28" s="8">
        <f t="shared" si="7"/>
        <v>205350.44</v>
      </c>
      <c r="H28" s="8">
        <f>'EJ AD % 15'!F28</f>
        <v>0</v>
      </c>
      <c r="I28" s="8">
        <f t="shared" si="51"/>
        <v>0</v>
      </c>
      <c r="J28" s="8">
        <f>'EJ AD % 15'!G28</f>
        <v>0</v>
      </c>
      <c r="K28" s="8">
        <f t="shared" si="52"/>
        <v>0</v>
      </c>
      <c r="L28" s="8">
        <f>'EJ AD % 15'!H28</f>
        <v>0</v>
      </c>
      <c r="M28" s="8">
        <f t="shared" si="53"/>
        <v>0</v>
      </c>
      <c r="N28" s="8">
        <f>'EJ AD % 15'!I28</f>
        <v>1.35</v>
      </c>
      <c r="O28" s="8">
        <f t="shared" si="54"/>
        <v>587570.14</v>
      </c>
      <c r="P28" s="8">
        <f>'EJ AD % 15'!J28</f>
        <v>15.92</v>
      </c>
      <c r="Q28" s="8">
        <f t="shared" si="55"/>
        <v>688202.44</v>
      </c>
      <c r="R28" s="8">
        <f>'EJ AD % 15'!K28</f>
        <v>0.68</v>
      </c>
      <c r="S28" s="8">
        <f t="shared" si="56"/>
        <v>642003.02</v>
      </c>
      <c r="T28" s="8">
        <f>'EJ AD % 15'!M28</f>
        <v>0</v>
      </c>
      <c r="U28" s="8">
        <f t="shared" si="57"/>
        <v>0</v>
      </c>
      <c r="V28" s="8">
        <f>'EJ AD % 15'!L28</f>
        <v>0</v>
      </c>
      <c r="W28" s="8">
        <f t="shared" si="58"/>
        <v>0</v>
      </c>
      <c r="X28" s="31"/>
      <c r="Y28" s="120">
        <v>136</v>
      </c>
      <c r="Z28" s="8">
        <f t="shared" si="16"/>
        <v>2123126.04</v>
      </c>
      <c r="AA28" s="8">
        <f t="shared" si="17"/>
        <v>3750719.6343076839</v>
      </c>
      <c r="AB28" s="8">
        <f t="shared" ref="AB28" si="59">Y28*AG28</f>
        <v>1674507.6311635606</v>
      </c>
      <c r="AC28" s="8">
        <f t="shared" ref="AC28" si="60">Y28*AH28</f>
        <v>121357.94898716119</v>
      </c>
      <c r="AD28" s="31"/>
      <c r="AE28" s="8">
        <f t="shared" ref="AE28" si="61">Z28/Y28</f>
        <v>15611.220882352942</v>
      </c>
      <c r="AF28" s="8">
        <f t="shared" si="2"/>
        <v>27578.820840497676</v>
      </c>
      <c r="AG28" s="8">
        <f t="shared" si="3"/>
        <v>12312.55611149677</v>
      </c>
      <c r="AH28" s="8">
        <v>892.33786019971467</v>
      </c>
      <c r="AI28" s="31"/>
      <c r="AJ28" s="8">
        <f t="shared" ref="AJ28:AJ86" si="62">SUM(AL28:AM28)</f>
        <v>7669711.2544584051</v>
      </c>
      <c r="AK28" s="8">
        <f t="shared" ref="AK28:AK86" si="63">AJ28/Y28</f>
        <v>56394.935694547094</v>
      </c>
      <c r="AL28" s="8">
        <f t="shared" ref="AL28:AL86" si="64">SUM(Z28:AA28)</f>
        <v>5873845.6743076835</v>
      </c>
      <c r="AM28" s="8">
        <f t="shared" ref="AM28:AM86" si="65">SUM(AB28:AC28)</f>
        <v>1795865.5801507218</v>
      </c>
    </row>
    <row r="29" spans="1:39" x14ac:dyDescent="0.3">
      <c r="A29" s="6" t="str">
        <f>'EJ AD % 15'!A29</f>
        <v>AGRONEGOCIOS</v>
      </c>
      <c r="B29" s="68">
        <f>'EJ AD % 14'!B29</f>
        <v>9</v>
      </c>
      <c r="C29" s="26">
        <v>9</v>
      </c>
      <c r="D29" s="8">
        <f>'EJ AD % 15'!D29</f>
        <v>3.97</v>
      </c>
      <c r="E29" s="8">
        <f t="shared" si="6"/>
        <v>1596866.88</v>
      </c>
      <c r="F29" s="8">
        <f>'EJ AD % 15'!E29</f>
        <v>0.45</v>
      </c>
      <c r="G29" s="8">
        <f t="shared" si="7"/>
        <v>462038.49</v>
      </c>
      <c r="H29" s="8">
        <f>'EJ AD % 15'!F29</f>
        <v>0</v>
      </c>
      <c r="I29" s="8">
        <f t="shared" si="51"/>
        <v>0</v>
      </c>
      <c r="J29" s="8">
        <f>'EJ AD % 15'!G29</f>
        <v>0</v>
      </c>
      <c r="K29" s="8">
        <f t="shared" si="52"/>
        <v>0</v>
      </c>
      <c r="L29" s="8">
        <f>'EJ AD % 15'!H29</f>
        <v>0</v>
      </c>
      <c r="M29" s="8">
        <f t="shared" si="53"/>
        <v>0</v>
      </c>
      <c r="N29" s="8">
        <f>'EJ AD % 15'!I29</f>
        <v>1.66</v>
      </c>
      <c r="O29" s="8">
        <f t="shared" si="54"/>
        <v>722493.66</v>
      </c>
      <c r="P29" s="8">
        <f>'EJ AD % 15'!J29</f>
        <v>28.65</v>
      </c>
      <c r="Q29" s="8">
        <f t="shared" si="55"/>
        <v>1238505.02</v>
      </c>
      <c r="R29" s="8">
        <f>'EJ AD % 15'!K29</f>
        <v>0.14000000000000001</v>
      </c>
      <c r="S29" s="8">
        <f t="shared" si="56"/>
        <v>132177.09</v>
      </c>
      <c r="T29" s="8">
        <f>'EJ AD % 15'!M29</f>
        <v>0.19</v>
      </c>
      <c r="U29" s="8">
        <f t="shared" si="57"/>
        <v>26045.98</v>
      </c>
      <c r="V29" s="8">
        <f>'EJ AD % 15'!L29</f>
        <v>0</v>
      </c>
      <c r="W29" s="8">
        <f t="shared" si="58"/>
        <v>0</v>
      </c>
      <c r="X29" s="31"/>
      <c r="Y29" s="120">
        <v>191</v>
      </c>
      <c r="Z29" s="8">
        <f t="shared" si="16"/>
        <v>4178127.1199999996</v>
      </c>
      <c r="AA29" s="8">
        <f t="shared" si="17"/>
        <v>5267554.7805350563</v>
      </c>
      <c r="AB29" s="8">
        <f t="shared" ref="AB29" si="66">Y29*AG29</f>
        <v>2351698.2172958828</v>
      </c>
      <c r="AC29" s="8">
        <f t="shared" ref="AC29" si="67">Y29*AH29</f>
        <v>170436.53129814551</v>
      </c>
      <c r="AD29" s="31"/>
      <c r="AE29" s="8">
        <f t="shared" ref="AE29" si="68">Z29/Y29</f>
        <v>21875.011099476436</v>
      </c>
      <c r="AF29" s="8">
        <f t="shared" si="2"/>
        <v>27578.820840497676</v>
      </c>
      <c r="AG29" s="8">
        <f t="shared" si="3"/>
        <v>12312.55611149677</v>
      </c>
      <c r="AH29" s="8">
        <v>892.33786019971467</v>
      </c>
      <c r="AI29" s="31"/>
      <c r="AJ29" s="8">
        <f t="shared" si="62"/>
        <v>11967816.649129085</v>
      </c>
      <c r="AK29" s="8">
        <f t="shared" si="63"/>
        <v>62658.725911670605</v>
      </c>
      <c r="AL29" s="8">
        <f t="shared" si="64"/>
        <v>9445681.9005350564</v>
      </c>
      <c r="AM29" s="8">
        <f t="shared" si="65"/>
        <v>2522134.7485940284</v>
      </c>
    </row>
    <row r="30" spans="1:39" x14ac:dyDescent="0.3">
      <c r="A30" s="6" t="str">
        <f>'EJ AD % 15'!A30</f>
        <v>ANALISIS QUIMICO BIOLOGICOS</v>
      </c>
      <c r="B30" s="68">
        <f>'EJ AD % 14'!B30</f>
        <v>2</v>
      </c>
      <c r="C30" s="26">
        <v>2</v>
      </c>
      <c r="D30" s="8">
        <f>'EJ AD % 15'!D30</f>
        <v>0</v>
      </c>
      <c r="E30" s="8">
        <f t="shared" si="6"/>
        <v>0</v>
      </c>
      <c r="F30" s="8">
        <f>'EJ AD % 15'!E30</f>
        <v>8.35</v>
      </c>
      <c r="G30" s="8">
        <f t="shared" si="7"/>
        <v>8573380.8399999999</v>
      </c>
      <c r="H30" s="8">
        <f>'EJ AD % 15'!F30</f>
        <v>0</v>
      </c>
      <c r="I30" s="8">
        <f t="shared" si="51"/>
        <v>0</v>
      </c>
      <c r="J30" s="8">
        <f>'EJ AD % 15'!G30</f>
        <v>0</v>
      </c>
      <c r="K30" s="8">
        <f t="shared" si="52"/>
        <v>0</v>
      </c>
      <c r="L30" s="8">
        <f>'EJ AD % 15'!H30</f>
        <v>0</v>
      </c>
      <c r="M30" s="8">
        <f t="shared" si="53"/>
        <v>0</v>
      </c>
      <c r="N30" s="8">
        <f>'EJ AD % 15'!I30</f>
        <v>0.3</v>
      </c>
      <c r="O30" s="8">
        <f t="shared" si="54"/>
        <v>130571.14</v>
      </c>
      <c r="P30" s="8">
        <f>'EJ AD % 15'!J30</f>
        <v>0</v>
      </c>
      <c r="Q30" s="8">
        <f t="shared" si="55"/>
        <v>0</v>
      </c>
      <c r="R30" s="8">
        <f>'EJ AD % 15'!K30</f>
        <v>0.11</v>
      </c>
      <c r="S30" s="8">
        <f t="shared" si="56"/>
        <v>103853.43</v>
      </c>
      <c r="T30" s="8">
        <f>'EJ AD % 15'!M30</f>
        <v>0.51</v>
      </c>
      <c r="U30" s="8">
        <f t="shared" si="57"/>
        <v>69912.89</v>
      </c>
      <c r="V30" s="8">
        <f>'EJ AD % 15'!L30</f>
        <v>0</v>
      </c>
      <c r="W30" s="8">
        <f t="shared" si="58"/>
        <v>0</v>
      </c>
      <c r="X30" s="31"/>
      <c r="Y30" s="120">
        <v>312</v>
      </c>
      <c r="Z30" s="8">
        <f t="shared" si="16"/>
        <v>8877718.3000000007</v>
      </c>
      <c r="AA30" s="8">
        <f t="shared" si="17"/>
        <v>8604592.1022352744</v>
      </c>
      <c r="AB30" s="8">
        <f t="shared" si="18"/>
        <v>3841517.5067869923</v>
      </c>
      <c r="AC30" s="8">
        <f t="shared" si="31"/>
        <v>1950065.6789974936</v>
      </c>
      <c r="AD30" s="31"/>
      <c r="AE30" s="8">
        <f t="shared" si="1"/>
        <v>28454.225320512822</v>
      </c>
      <c r="AF30" s="8">
        <f t="shared" si="2"/>
        <v>27578.820840497676</v>
      </c>
      <c r="AG30" s="8">
        <f t="shared" si="3"/>
        <v>12312.55611149677</v>
      </c>
      <c r="AH30" s="8">
        <v>6250.210509607351</v>
      </c>
      <c r="AI30" s="31"/>
      <c r="AJ30" s="8">
        <f t="shared" si="62"/>
        <v>23273893.588019762</v>
      </c>
      <c r="AK30" s="8">
        <f t="shared" si="63"/>
        <v>74595.812782114619</v>
      </c>
      <c r="AL30" s="8">
        <f t="shared" si="64"/>
        <v>17482310.402235277</v>
      </c>
      <c r="AM30" s="8">
        <f t="shared" si="65"/>
        <v>5791583.1857844861</v>
      </c>
    </row>
    <row r="31" spans="1:39" x14ac:dyDescent="0.3">
      <c r="A31" s="6" t="str">
        <f>'EJ AD % 15'!A31</f>
        <v>ARQUITECTURA</v>
      </c>
      <c r="B31" s="68">
        <f>'EJ AD % 14'!B31</f>
        <v>4</v>
      </c>
      <c r="C31" s="26">
        <v>4</v>
      </c>
      <c r="D31" s="8">
        <f>'EJ AD % 15'!D31</f>
        <v>0</v>
      </c>
      <c r="E31" s="8">
        <f t="shared" si="6"/>
        <v>0</v>
      </c>
      <c r="F31" s="8">
        <f>'EJ AD % 15'!E31</f>
        <v>0</v>
      </c>
      <c r="G31" s="8">
        <f t="shared" si="7"/>
        <v>0</v>
      </c>
      <c r="H31" s="8">
        <f>'EJ AD % 15'!F31</f>
        <v>0</v>
      </c>
      <c r="I31" s="8">
        <f t="shared" si="51"/>
        <v>0</v>
      </c>
      <c r="J31" s="8">
        <f>'EJ AD % 15'!G31</f>
        <v>0</v>
      </c>
      <c r="K31" s="8">
        <f t="shared" si="52"/>
        <v>0</v>
      </c>
      <c r="L31" s="8">
        <f>'EJ AD % 15'!H31</f>
        <v>22.26</v>
      </c>
      <c r="M31" s="8">
        <f t="shared" si="53"/>
        <v>12019538.560000001</v>
      </c>
      <c r="N31" s="8">
        <f>'EJ AD % 15'!I31</f>
        <v>0.56000000000000005</v>
      </c>
      <c r="O31" s="8">
        <f t="shared" si="54"/>
        <v>243732.8</v>
      </c>
      <c r="P31" s="8">
        <f>'EJ AD % 15'!J31</f>
        <v>0</v>
      </c>
      <c r="Q31" s="8">
        <f t="shared" si="55"/>
        <v>0</v>
      </c>
      <c r="R31" s="8">
        <f>'EJ AD % 15'!K31</f>
        <v>0</v>
      </c>
      <c r="S31" s="8">
        <f t="shared" si="56"/>
        <v>0</v>
      </c>
      <c r="T31" s="8">
        <f>'EJ AD % 15'!M31</f>
        <v>0.39</v>
      </c>
      <c r="U31" s="8">
        <f t="shared" si="57"/>
        <v>53462.8</v>
      </c>
      <c r="V31" s="8">
        <f>'EJ AD % 15'!L31</f>
        <v>0</v>
      </c>
      <c r="W31" s="8">
        <f t="shared" si="58"/>
        <v>0</v>
      </c>
      <c r="X31" s="31"/>
      <c r="Y31" s="120">
        <v>360</v>
      </c>
      <c r="Z31" s="8">
        <f t="shared" si="16"/>
        <v>12316734.160000002</v>
      </c>
      <c r="AA31" s="8">
        <f t="shared" si="17"/>
        <v>9928375.5025791638</v>
      </c>
      <c r="AB31" s="8">
        <f t="shared" si="18"/>
        <v>4432520.2001388371</v>
      </c>
      <c r="AC31" s="8">
        <f t="shared" si="31"/>
        <v>1277249.6012480499</v>
      </c>
      <c r="AD31" s="31"/>
      <c r="AE31" s="8">
        <f t="shared" si="1"/>
        <v>34213.150444444451</v>
      </c>
      <c r="AF31" s="8">
        <f t="shared" si="2"/>
        <v>27578.820840497676</v>
      </c>
      <c r="AG31" s="8">
        <f t="shared" si="3"/>
        <v>12312.55611149677</v>
      </c>
      <c r="AH31" s="8">
        <v>3547.9155590223609</v>
      </c>
      <c r="AI31" s="31"/>
      <c r="AJ31" s="8">
        <f t="shared" si="62"/>
        <v>27954879.463966049</v>
      </c>
      <c r="AK31" s="8">
        <f t="shared" si="63"/>
        <v>77652.442955461243</v>
      </c>
      <c r="AL31" s="8">
        <f t="shared" si="64"/>
        <v>22245109.662579164</v>
      </c>
      <c r="AM31" s="8">
        <f t="shared" si="65"/>
        <v>5709769.8013868872</v>
      </c>
    </row>
    <row r="32" spans="1:39" x14ac:dyDescent="0.3">
      <c r="A32" s="6" t="str">
        <f>'EJ AD % 15'!A32</f>
        <v>ARTES CINEMATOGRÁFICAS Y AUDIOVISUALES</v>
      </c>
      <c r="B32" s="68">
        <f>'EJ AD % 14'!B32</f>
        <v>7</v>
      </c>
      <c r="C32" s="26">
        <v>7</v>
      </c>
      <c r="D32" s="8">
        <f>'EJ AD % 15'!D32</f>
        <v>0</v>
      </c>
      <c r="E32" s="8">
        <f t="shared" si="6"/>
        <v>0</v>
      </c>
      <c r="F32" s="8">
        <f>'EJ AD % 15'!E32</f>
        <v>0</v>
      </c>
      <c r="G32" s="8">
        <f t="shared" si="7"/>
        <v>0</v>
      </c>
      <c r="H32" s="8">
        <f>'EJ AD % 15'!F32</f>
        <v>0</v>
      </c>
      <c r="I32" s="8">
        <f t="shared" si="51"/>
        <v>0</v>
      </c>
      <c r="J32" s="8">
        <f>'EJ AD % 15'!G32</f>
        <v>0</v>
      </c>
      <c r="K32" s="8">
        <f t="shared" si="52"/>
        <v>0</v>
      </c>
      <c r="L32" s="8">
        <f>'EJ AD % 15'!H32</f>
        <v>0</v>
      </c>
      <c r="M32" s="8">
        <f t="shared" si="53"/>
        <v>0</v>
      </c>
      <c r="N32" s="8">
        <f>'EJ AD % 15'!I32</f>
        <v>0</v>
      </c>
      <c r="O32" s="8">
        <f t="shared" si="54"/>
        <v>0</v>
      </c>
      <c r="P32" s="8">
        <f>'EJ AD % 15'!J32</f>
        <v>0</v>
      </c>
      <c r="Q32" s="8">
        <f t="shared" si="55"/>
        <v>0</v>
      </c>
      <c r="R32" s="8">
        <f>'EJ AD % 15'!K32</f>
        <v>0.28999999999999998</v>
      </c>
      <c r="S32" s="8">
        <f t="shared" si="56"/>
        <v>273795.40000000002</v>
      </c>
      <c r="T32" s="8">
        <f>'EJ AD % 15'!M32</f>
        <v>6.3</v>
      </c>
      <c r="U32" s="8">
        <f t="shared" si="57"/>
        <v>863629.81</v>
      </c>
      <c r="V32" s="8">
        <f>'EJ AD % 15'!L32</f>
        <v>0</v>
      </c>
      <c r="W32" s="8">
        <f t="shared" si="58"/>
        <v>0</v>
      </c>
      <c r="X32" s="31"/>
      <c r="Y32" s="120">
        <v>63</v>
      </c>
      <c r="Z32" s="8">
        <f t="shared" si="16"/>
        <v>1137425.21</v>
      </c>
      <c r="AA32" s="8">
        <f t="shared" si="17"/>
        <v>1737465.7129513535</v>
      </c>
      <c r="AB32" s="8">
        <f t="shared" si="18"/>
        <v>775691.03502429649</v>
      </c>
      <c r="AC32" s="8">
        <f t="shared" si="31"/>
        <v>426174.18846153852</v>
      </c>
      <c r="AD32" s="31"/>
      <c r="AE32" s="8">
        <f t="shared" si="1"/>
        <v>18054.368412698412</v>
      </c>
      <c r="AF32" s="8">
        <f t="shared" si="2"/>
        <v>27578.820840497676</v>
      </c>
      <c r="AG32" s="8">
        <f t="shared" si="3"/>
        <v>12312.55611149677</v>
      </c>
      <c r="AH32" s="8">
        <v>6764.6696581196593</v>
      </c>
      <c r="AI32" s="31"/>
      <c r="AJ32" s="8">
        <f t="shared" si="62"/>
        <v>4076756.1464371886</v>
      </c>
      <c r="AK32" s="8">
        <f t="shared" si="63"/>
        <v>64710.415022812515</v>
      </c>
      <c r="AL32" s="8">
        <f t="shared" si="64"/>
        <v>2874890.9229513537</v>
      </c>
      <c r="AM32" s="8">
        <f t="shared" si="65"/>
        <v>1201865.2234858349</v>
      </c>
    </row>
    <row r="33" spans="1:39" x14ac:dyDescent="0.3">
      <c r="A33" s="6" t="str">
        <f>'EJ AD % 15'!A33</f>
        <v>ARTES ESCENICAS</v>
      </c>
      <c r="B33" s="68">
        <f>'EJ AD % 14'!B33</f>
        <v>7</v>
      </c>
      <c r="C33" s="26">
        <v>7</v>
      </c>
      <c r="D33" s="8">
        <f>'EJ AD % 15'!D33</f>
        <v>0</v>
      </c>
      <c r="E33" s="8">
        <f t="shared" si="6"/>
        <v>0</v>
      </c>
      <c r="F33" s="8">
        <f>'EJ AD % 15'!E33</f>
        <v>0</v>
      </c>
      <c r="G33" s="8">
        <f t="shared" si="7"/>
        <v>0</v>
      </c>
      <c r="H33" s="8">
        <f>'EJ AD % 15'!F33</f>
        <v>0</v>
      </c>
      <c r="I33" s="8">
        <f t="shared" si="51"/>
        <v>0</v>
      </c>
      <c r="J33" s="8">
        <f>'EJ AD % 15'!G33</f>
        <v>0</v>
      </c>
      <c r="K33" s="8">
        <f t="shared" si="52"/>
        <v>0</v>
      </c>
      <c r="L33" s="8">
        <f>'EJ AD % 15'!H33</f>
        <v>0</v>
      </c>
      <c r="M33" s="8">
        <f t="shared" si="53"/>
        <v>0</v>
      </c>
      <c r="N33" s="8">
        <f>'EJ AD % 15'!I33</f>
        <v>0.11</v>
      </c>
      <c r="O33" s="8">
        <f t="shared" si="54"/>
        <v>47876.09</v>
      </c>
      <c r="P33" s="8">
        <f>'EJ AD % 15'!J33</f>
        <v>0</v>
      </c>
      <c r="Q33" s="8">
        <f t="shared" si="55"/>
        <v>0</v>
      </c>
      <c r="R33" s="8">
        <f>'EJ AD % 15'!K33</f>
        <v>0.3</v>
      </c>
      <c r="S33" s="8">
        <f t="shared" si="56"/>
        <v>283236.63</v>
      </c>
      <c r="T33" s="8">
        <f>'EJ AD % 15'!M33</f>
        <v>15.82</v>
      </c>
      <c r="U33" s="8">
        <f t="shared" si="57"/>
        <v>2168670.41</v>
      </c>
      <c r="V33" s="8">
        <f>'EJ AD % 15'!L33</f>
        <v>0</v>
      </c>
      <c r="W33" s="8">
        <f t="shared" si="58"/>
        <v>0</v>
      </c>
      <c r="X33" s="31"/>
      <c r="Y33" s="120">
        <v>71</v>
      </c>
      <c r="Z33" s="8">
        <f t="shared" si="16"/>
        <v>2499783.13</v>
      </c>
      <c r="AA33" s="8">
        <f t="shared" si="17"/>
        <v>1958096.2796753349</v>
      </c>
      <c r="AB33" s="8">
        <f t="shared" ref="AB33" si="69">Y33*AG33</f>
        <v>874191.48391627066</v>
      </c>
      <c r="AC33" s="8">
        <f t="shared" ref="AC33" si="70">Y33*AH33</f>
        <v>480291.54572649579</v>
      </c>
      <c r="AD33" s="31"/>
      <c r="AE33" s="8">
        <f t="shared" ref="AE33" si="71">Z33/Y33</f>
        <v>35208.21309859155</v>
      </c>
      <c r="AF33" s="8">
        <f t="shared" si="2"/>
        <v>27578.820840497676</v>
      </c>
      <c r="AG33" s="8">
        <f t="shared" si="3"/>
        <v>12312.55611149677</v>
      </c>
      <c r="AH33" s="8">
        <v>6764.6696581196593</v>
      </c>
      <c r="AI33" s="31"/>
      <c r="AJ33" s="8">
        <f t="shared" si="62"/>
        <v>5812362.4393181009</v>
      </c>
      <c r="AK33" s="8">
        <f t="shared" si="63"/>
        <v>81864.259708705649</v>
      </c>
      <c r="AL33" s="8">
        <f t="shared" si="64"/>
        <v>4457879.4096753346</v>
      </c>
      <c r="AM33" s="8">
        <f t="shared" si="65"/>
        <v>1354483.0296427663</v>
      </c>
    </row>
    <row r="34" spans="1:39" x14ac:dyDescent="0.3">
      <c r="A34" s="6" t="str">
        <f>'EJ AD % 15'!A34</f>
        <v>ASESORIA PSICOPEDAGOGICO</v>
      </c>
      <c r="B34" s="68">
        <f>'EJ AD % 14'!B34</f>
        <v>6</v>
      </c>
      <c r="C34" s="26">
        <v>6</v>
      </c>
      <c r="D34" s="8">
        <f>'EJ AD % 15'!D34</f>
        <v>0</v>
      </c>
      <c r="E34" s="8">
        <f t="shared" si="6"/>
        <v>0</v>
      </c>
      <c r="F34" s="8">
        <f>'EJ AD % 15'!E34</f>
        <v>0.31</v>
      </c>
      <c r="G34" s="8">
        <f t="shared" si="7"/>
        <v>318293.18</v>
      </c>
      <c r="H34" s="8">
        <f>'EJ AD % 15'!F34</f>
        <v>0</v>
      </c>
      <c r="I34" s="8">
        <f t="shared" si="51"/>
        <v>0</v>
      </c>
      <c r="J34" s="8">
        <f>'EJ AD % 15'!G34</f>
        <v>0</v>
      </c>
      <c r="K34" s="8">
        <f t="shared" si="52"/>
        <v>0</v>
      </c>
      <c r="L34" s="8">
        <f>'EJ AD % 15'!H34</f>
        <v>0</v>
      </c>
      <c r="M34" s="8">
        <f t="shared" si="53"/>
        <v>0</v>
      </c>
      <c r="N34" s="8">
        <f>'EJ AD % 15'!I34</f>
        <v>0</v>
      </c>
      <c r="O34" s="8">
        <f t="shared" si="54"/>
        <v>0</v>
      </c>
      <c r="P34" s="8">
        <f>'EJ AD % 15'!J34</f>
        <v>0</v>
      </c>
      <c r="Q34" s="8">
        <f t="shared" si="55"/>
        <v>0</v>
      </c>
      <c r="R34" s="8">
        <f>'EJ AD % 15'!K34</f>
        <v>5.04</v>
      </c>
      <c r="S34" s="8">
        <f t="shared" si="56"/>
        <v>4758375.3099999996</v>
      </c>
      <c r="T34" s="8">
        <f>'EJ AD % 15'!M34</f>
        <v>0</v>
      </c>
      <c r="U34" s="8">
        <f t="shared" si="57"/>
        <v>0</v>
      </c>
      <c r="V34" s="8">
        <f>'EJ AD % 15'!L34</f>
        <v>0</v>
      </c>
      <c r="W34" s="8">
        <f t="shared" si="58"/>
        <v>0</v>
      </c>
      <c r="X34" s="31"/>
      <c r="Y34" s="120">
        <v>176</v>
      </c>
      <c r="Z34" s="8">
        <f t="shared" si="16"/>
        <v>5076668.4899999993</v>
      </c>
      <c r="AA34" s="8">
        <f t="shared" si="17"/>
        <v>4853872.4679275909</v>
      </c>
      <c r="AB34" s="8">
        <f t="shared" si="18"/>
        <v>2167009.8756234315</v>
      </c>
      <c r="AC34" s="8">
        <f t="shared" si="31"/>
        <v>987162.60901363275</v>
      </c>
      <c r="AD34" s="31"/>
      <c r="AE34" s="8">
        <f t="shared" si="1"/>
        <v>28844.70732954545</v>
      </c>
      <c r="AF34" s="8">
        <f t="shared" si="2"/>
        <v>27578.820840497676</v>
      </c>
      <c r="AG34" s="8">
        <f t="shared" si="3"/>
        <v>12312.55611149677</v>
      </c>
      <c r="AH34" s="8">
        <v>5608.8784603047316</v>
      </c>
      <c r="AI34" s="31"/>
      <c r="AJ34" s="8">
        <f t="shared" si="62"/>
        <v>13084713.442564655</v>
      </c>
      <c r="AK34" s="8">
        <f t="shared" si="63"/>
        <v>74344.962741844633</v>
      </c>
      <c r="AL34" s="8">
        <f t="shared" si="64"/>
        <v>9930540.9579275902</v>
      </c>
      <c r="AM34" s="8">
        <f t="shared" si="65"/>
        <v>3154172.4846370644</v>
      </c>
    </row>
    <row r="35" spans="1:39" x14ac:dyDescent="0.3">
      <c r="A35" s="6" t="str">
        <f>'EJ AD % 15'!A35</f>
        <v>BIOLOGIA</v>
      </c>
      <c r="B35" s="68">
        <f>'EJ AD % 14'!B35</f>
        <v>2</v>
      </c>
      <c r="C35" s="26">
        <v>2</v>
      </c>
      <c r="D35" s="8">
        <f>'EJ AD % 15'!D35</f>
        <v>0</v>
      </c>
      <c r="E35" s="8">
        <f t="shared" si="6"/>
        <v>0</v>
      </c>
      <c r="F35" s="8">
        <f>'EJ AD % 15'!E35</f>
        <v>3.46</v>
      </c>
      <c r="G35" s="8">
        <f t="shared" si="7"/>
        <v>3552562.6</v>
      </c>
      <c r="H35" s="8">
        <f>'EJ AD % 15'!F35</f>
        <v>0</v>
      </c>
      <c r="I35" s="8">
        <f t="shared" si="51"/>
        <v>0</v>
      </c>
      <c r="J35" s="8">
        <f>'EJ AD % 15'!G35</f>
        <v>0</v>
      </c>
      <c r="K35" s="8">
        <f t="shared" si="52"/>
        <v>0</v>
      </c>
      <c r="L35" s="8">
        <f>'EJ AD % 15'!H35</f>
        <v>0</v>
      </c>
      <c r="M35" s="8">
        <f t="shared" si="53"/>
        <v>0</v>
      </c>
      <c r="N35" s="8">
        <f>'EJ AD % 15'!I35</f>
        <v>0</v>
      </c>
      <c r="O35" s="8">
        <f t="shared" si="54"/>
        <v>0</v>
      </c>
      <c r="P35" s="8">
        <f>'EJ AD % 15'!J35</f>
        <v>0</v>
      </c>
      <c r="Q35" s="8">
        <f t="shared" si="55"/>
        <v>0</v>
      </c>
      <c r="R35" s="8">
        <f>'EJ AD % 15'!K35</f>
        <v>0.05</v>
      </c>
      <c r="S35" s="8">
        <f t="shared" si="56"/>
        <v>47206.1</v>
      </c>
      <c r="T35" s="8">
        <f>'EJ AD % 15'!M35</f>
        <v>0</v>
      </c>
      <c r="U35" s="8">
        <f t="shared" si="57"/>
        <v>0</v>
      </c>
      <c r="V35" s="8">
        <f>'EJ AD % 15'!L35</f>
        <v>0</v>
      </c>
      <c r="W35" s="8">
        <f t="shared" si="58"/>
        <v>0</v>
      </c>
      <c r="X35" s="31"/>
      <c r="Y35" s="120">
        <v>176</v>
      </c>
      <c r="Z35" s="8">
        <f t="shared" si="16"/>
        <v>3599768.7</v>
      </c>
      <c r="AA35" s="8">
        <f t="shared" si="17"/>
        <v>4853872.4679275909</v>
      </c>
      <c r="AB35" s="8">
        <f t="shared" si="18"/>
        <v>2167009.8756234315</v>
      </c>
      <c r="AC35" s="8">
        <f t="shared" si="31"/>
        <v>1100037.0496908939</v>
      </c>
      <c r="AD35" s="31"/>
      <c r="AE35" s="8">
        <f t="shared" si="1"/>
        <v>20453.231250000001</v>
      </c>
      <c r="AF35" s="8">
        <f t="shared" si="2"/>
        <v>27578.820840497676</v>
      </c>
      <c r="AG35" s="8">
        <f t="shared" si="3"/>
        <v>12312.55611149677</v>
      </c>
      <c r="AH35" s="8">
        <v>6250.210509607351</v>
      </c>
      <c r="AI35" s="31"/>
      <c r="AJ35" s="8">
        <f t="shared" si="62"/>
        <v>11720688.093241917</v>
      </c>
      <c r="AK35" s="8">
        <f t="shared" si="63"/>
        <v>66594.818711601794</v>
      </c>
      <c r="AL35" s="8">
        <f t="shared" si="64"/>
        <v>8453641.1679275911</v>
      </c>
      <c r="AM35" s="8">
        <f t="shared" si="65"/>
        <v>3267046.9253143254</v>
      </c>
    </row>
    <row r="36" spans="1:39" x14ac:dyDescent="0.3">
      <c r="A36" s="6" t="str">
        <f>'EJ AD % 15'!A36</f>
        <v>BIOTECNOLOGIA</v>
      </c>
      <c r="B36" s="68">
        <f>'EJ AD % 14'!B36</f>
        <v>2</v>
      </c>
      <c r="C36" s="26">
        <v>2</v>
      </c>
      <c r="D36" s="8">
        <f>'EJ AD % 15'!D36</f>
        <v>0.42</v>
      </c>
      <c r="E36" s="8">
        <f t="shared" si="6"/>
        <v>168938.06</v>
      </c>
      <c r="F36" s="8">
        <f>'EJ AD % 15'!E36</f>
        <v>3.65</v>
      </c>
      <c r="G36" s="8">
        <f t="shared" si="7"/>
        <v>3747645.52</v>
      </c>
      <c r="H36" s="8">
        <f>'EJ AD % 15'!F36</f>
        <v>0</v>
      </c>
      <c r="I36" s="8">
        <f t="shared" si="51"/>
        <v>0</v>
      </c>
      <c r="J36" s="8">
        <f>'EJ AD % 15'!G36</f>
        <v>0</v>
      </c>
      <c r="K36" s="8">
        <f t="shared" si="52"/>
        <v>0</v>
      </c>
      <c r="L36" s="8">
        <f>'EJ AD % 15'!H36</f>
        <v>0</v>
      </c>
      <c r="M36" s="8">
        <f t="shared" si="53"/>
        <v>0</v>
      </c>
      <c r="N36" s="8">
        <f>'EJ AD % 15'!I36</f>
        <v>0.11</v>
      </c>
      <c r="O36" s="8">
        <f t="shared" si="54"/>
        <v>47876.09</v>
      </c>
      <c r="P36" s="8">
        <f>'EJ AD % 15'!J36</f>
        <v>0</v>
      </c>
      <c r="Q36" s="8">
        <f t="shared" si="55"/>
        <v>0</v>
      </c>
      <c r="R36" s="8">
        <f>'EJ AD % 15'!K36</f>
        <v>0.2</v>
      </c>
      <c r="S36" s="8">
        <f t="shared" si="56"/>
        <v>188824.42</v>
      </c>
      <c r="T36" s="8">
        <f>'EJ AD % 15'!M36</f>
        <v>0.26</v>
      </c>
      <c r="U36" s="8">
        <f t="shared" si="57"/>
        <v>35641.870000000003</v>
      </c>
      <c r="V36" s="8">
        <f>'EJ AD % 15'!L36</f>
        <v>0</v>
      </c>
      <c r="W36" s="8">
        <f t="shared" si="58"/>
        <v>0</v>
      </c>
      <c r="X36" s="31"/>
      <c r="Y36" s="120">
        <v>177</v>
      </c>
      <c r="Z36" s="8">
        <f t="shared" si="16"/>
        <v>4188925.96</v>
      </c>
      <c r="AA36" s="8">
        <f t="shared" si="17"/>
        <v>4881451.2887680884</v>
      </c>
      <c r="AB36" s="8">
        <f t="shared" si="18"/>
        <v>2179322.4317349284</v>
      </c>
      <c r="AC36" s="8">
        <f t="shared" si="31"/>
        <v>1106287.2602005012</v>
      </c>
      <c r="AD36" s="31"/>
      <c r="AE36" s="8">
        <f t="shared" si="1"/>
        <v>23666.248361581922</v>
      </c>
      <c r="AF36" s="8">
        <f t="shared" si="2"/>
        <v>27578.820840497676</v>
      </c>
      <c r="AG36" s="8">
        <f t="shared" si="3"/>
        <v>12312.55611149677</v>
      </c>
      <c r="AH36" s="8">
        <v>6250.210509607351</v>
      </c>
      <c r="AI36" s="31"/>
      <c r="AJ36" s="8">
        <f t="shared" si="62"/>
        <v>12355986.940703517</v>
      </c>
      <c r="AK36" s="8">
        <f t="shared" si="63"/>
        <v>69807.835823183705</v>
      </c>
      <c r="AL36" s="8">
        <f t="shared" si="64"/>
        <v>9070377.2487680875</v>
      </c>
      <c r="AM36" s="8">
        <f t="shared" si="65"/>
        <v>3285609.6919354293</v>
      </c>
    </row>
    <row r="37" spans="1:39" x14ac:dyDescent="0.3">
      <c r="A37" s="6" t="str">
        <f>'EJ AD % 15'!A37</f>
        <v>CIENCIAS DEL ARTE Y GESTION CULTURAL</v>
      </c>
      <c r="B37" s="68">
        <f>'EJ AD % 14'!B37</f>
        <v>2</v>
      </c>
      <c r="C37" s="26">
        <v>7</v>
      </c>
      <c r="D37" s="8">
        <f>'EJ AD % 15'!D37</f>
        <v>0</v>
      </c>
      <c r="E37" s="8">
        <f t="shared" si="6"/>
        <v>0</v>
      </c>
      <c r="F37" s="8">
        <f>'EJ AD % 15'!E37</f>
        <v>7.0000000000000007E-2</v>
      </c>
      <c r="G37" s="8">
        <f t="shared" si="7"/>
        <v>71872.649999999994</v>
      </c>
      <c r="H37" s="8">
        <f>'EJ AD % 15'!F37</f>
        <v>0</v>
      </c>
      <c r="I37" s="8">
        <f t="shared" si="51"/>
        <v>0</v>
      </c>
      <c r="J37" s="8">
        <f>'EJ AD % 15'!G37</f>
        <v>0</v>
      </c>
      <c r="K37" s="8">
        <f t="shared" si="52"/>
        <v>0</v>
      </c>
      <c r="L37" s="8">
        <f>'EJ AD % 15'!H37</f>
        <v>0.17</v>
      </c>
      <c r="M37" s="8">
        <f t="shared" si="53"/>
        <v>91793.42</v>
      </c>
      <c r="N37" s="8">
        <f>'EJ AD % 15'!I37</f>
        <v>0.26</v>
      </c>
      <c r="O37" s="8">
        <f t="shared" si="54"/>
        <v>113161.66</v>
      </c>
      <c r="P37" s="8">
        <f>'EJ AD % 15'!J37</f>
        <v>0</v>
      </c>
      <c r="Q37" s="8">
        <f t="shared" si="55"/>
        <v>0</v>
      </c>
      <c r="R37" s="8">
        <f>'EJ AD % 15'!K37</f>
        <v>1.75</v>
      </c>
      <c r="S37" s="8">
        <f t="shared" si="56"/>
        <v>1652213.65</v>
      </c>
      <c r="T37" s="8">
        <f>'EJ AD % 15'!M37</f>
        <v>8.36</v>
      </c>
      <c r="U37" s="8">
        <f t="shared" si="57"/>
        <v>1146023.05</v>
      </c>
      <c r="V37" s="8">
        <f>'EJ AD % 15'!L37</f>
        <v>0</v>
      </c>
      <c r="W37" s="8">
        <f t="shared" si="58"/>
        <v>0</v>
      </c>
      <c r="X37" s="31"/>
      <c r="Y37" s="120">
        <v>122</v>
      </c>
      <c r="Z37" s="8">
        <f t="shared" si="16"/>
        <v>3075064.4299999997</v>
      </c>
      <c r="AA37" s="8">
        <f t="shared" si="17"/>
        <v>3364616.1425407166</v>
      </c>
      <c r="AB37" s="8">
        <f t="shared" si="18"/>
        <v>1502131.845602606</v>
      </c>
      <c r="AC37" s="8">
        <f t="shared" si="31"/>
        <v>825289.69829059846</v>
      </c>
      <c r="AD37" s="31"/>
      <c r="AE37" s="8">
        <f t="shared" si="1"/>
        <v>25205.446147540981</v>
      </c>
      <c r="AF37" s="8">
        <f t="shared" si="2"/>
        <v>27578.820840497676</v>
      </c>
      <c r="AG37" s="8">
        <f t="shared" si="3"/>
        <v>12312.55611149677</v>
      </c>
      <c r="AH37" s="8">
        <v>6764.6696581196593</v>
      </c>
      <c r="AI37" s="31"/>
      <c r="AJ37" s="8">
        <f t="shared" si="62"/>
        <v>8767102.1164339203</v>
      </c>
      <c r="AK37" s="8">
        <f t="shared" si="63"/>
        <v>71861.492757655084</v>
      </c>
      <c r="AL37" s="8">
        <f t="shared" si="64"/>
        <v>6439680.5725407163</v>
      </c>
      <c r="AM37" s="8">
        <f t="shared" si="65"/>
        <v>2327421.5438932045</v>
      </c>
    </row>
    <row r="38" spans="1:39" x14ac:dyDescent="0.3">
      <c r="A38" s="6" t="str">
        <f>'EJ AD % 15'!A38</f>
        <v>CIENCIAS AMBIENTALES</v>
      </c>
      <c r="B38" s="68">
        <f>'EJ AD % 14'!B38</f>
        <v>7</v>
      </c>
      <c r="C38" s="26">
        <v>2</v>
      </c>
      <c r="D38" s="8">
        <f>'EJ AD % 15'!D38</f>
        <v>0.84</v>
      </c>
      <c r="E38" s="8">
        <f t="shared" si="6"/>
        <v>337876.12</v>
      </c>
      <c r="F38" s="8">
        <f>'EJ AD % 15'!E38</f>
        <v>3.37</v>
      </c>
      <c r="G38" s="8">
        <f t="shared" si="7"/>
        <v>3460154.9</v>
      </c>
      <c r="H38" s="8">
        <f>'EJ AD % 15'!F38</f>
        <v>0</v>
      </c>
      <c r="I38" s="8">
        <f t="shared" si="51"/>
        <v>0</v>
      </c>
      <c r="J38" s="8">
        <f>'EJ AD % 15'!G38</f>
        <v>0</v>
      </c>
      <c r="K38" s="8">
        <f t="shared" si="52"/>
        <v>0</v>
      </c>
      <c r="L38" s="8">
        <f>'EJ AD % 15'!H38</f>
        <v>0.11</v>
      </c>
      <c r="M38" s="8">
        <f t="shared" si="53"/>
        <v>59395.74</v>
      </c>
      <c r="N38" s="8">
        <f>'EJ AD % 15'!I38</f>
        <v>0.09</v>
      </c>
      <c r="O38" s="8">
        <f t="shared" si="54"/>
        <v>39171.339999999997</v>
      </c>
      <c r="P38" s="8">
        <f>'EJ AD % 15'!J38</f>
        <v>0</v>
      </c>
      <c r="Q38" s="8">
        <f t="shared" si="55"/>
        <v>0</v>
      </c>
      <c r="R38" s="8">
        <f>'EJ AD % 15'!K38</f>
        <v>0.16</v>
      </c>
      <c r="S38" s="8">
        <f t="shared" si="56"/>
        <v>151059.53</v>
      </c>
      <c r="T38" s="8">
        <f>'EJ AD % 15'!M38</f>
        <v>0</v>
      </c>
      <c r="U38" s="8">
        <f t="shared" si="57"/>
        <v>0</v>
      </c>
      <c r="V38" s="8">
        <f>'EJ AD % 15'!L38</f>
        <v>0</v>
      </c>
      <c r="W38" s="8">
        <f t="shared" si="58"/>
        <v>0</v>
      </c>
      <c r="X38" s="31"/>
      <c r="Y38" s="120">
        <v>136</v>
      </c>
      <c r="Z38" s="8">
        <f t="shared" si="16"/>
        <v>4047657.63</v>
      </c>
      <c r="AA38" s="8">
        <f t="shared" si="17"/>
        <v>3750719.6343076839</v>
      </c>
      <c r="AB38" s="8">
        <f t="shared" si="18"/>
        <v>1674507.6311635606</v>
      </c>
      <c r="AC38" s="8">
        <f t="shared" si="31"/>
        <v>850028.62930659973</v>
      </c>
      <c r="AD38" s="31"/>
      <c r="AE38" s="8">
        <f t="shared" si="1"/>
        <v>29762.188455882351</v>
      </c>
      <c r="AF38" s="8">
        <f t="shared" si="2"/>
        <v>27578.820840497676</v>
      </c>
      <c r="AG38" s="8">
        <f t="shared" si="3"/>
        <v>12312.55611149677</v>
      </c>
      <c r="AH38" s="8">
        <v>6250.210509607351</v>
      </c>
      <c r="AI38" s="31"/>
      <c r="AJ38" s="8">
        <f t="shared" si="62"/>
        <v>10322913.524777845</v>
      </c>
      <c r="AK38" s="8">
        <f t="shared" si="63"/>
        <v>75903.775917484149</v>
      </c>
      <c r="AL38" s="8">
        <f t="shared" si="64"/>
        <v>7798377.2643076833</v>
      </c>
      <c r="AM38" s="8">
        <f t="shared" si="65"/>
        <v>2524536.2604701603</v>
      </c>
    </row>
    <row r="39" spans="1:39" x14ac:dyDescent="0.3">
      <c r="A39" s="6" t="str">
        <f>'EJ AD % 15'!A39</f>
        <v>CIENCIAS POLITICAS Y ADMON. PUBLICA</v>
      </c>
      <c r="B39" s="68">
        <f>'EJ AD % 14'!B39</f>
        <v>6</v>
      </c>
      <c r="C39" s="26">
        <v>6</v>
      </c>
      <c r="D39" s="8">
        <f>'EJ AD % 15'!D39</f>
        <v>0</v>
      </c>
      <c r="E39" s="8">
        <f t="shared" si="6"/>
        <v>0</v>
      </c>
      <c r="F39" s="8">
        <f>'EJ AD % 15'!E39</f>
        <v>0.35</v>
      </c>
      <c r="G39" s="8">
        <f t="shared" si="7"/>
        <v>359363.27</v>
      </c>
      <c r="H39" s="8">
        <f>'EJ AD % 15'!F39</f>
        <v>0</v>
      </c>
      <c r="I39" s="8">
        <f t="shared" si="51"/>
        <v>0</v>
      </c>
      <c r="J39" s="8">
        <f>'EJ AD % 15'!G39</f>
        <v>0</v>
      </c>
      <c r="K39" s="8">
        <f t="shared" si="52"/>
        <v>0</v>
      </c>
      <c r="L39" s="8">
        <f>'EJ AD % 15'!H39</f>
        <v>0</v>
      </c>
      <c r="M39" s="8">
        <f t="shared" si="53"/>
        <v>0</v>
      </c>
      <c r="N39" s="8">
        <f>'EJ AD % 15'!I39</f>
        <v>0.65</v>
      </c>
      <c r="O39" s="8">
        <f t="shared" si="54"/>
        <v>282904.14</v>
      </c>
      <c r="P39" s="8">
        <f>'EJ AD % 15'!J39</f>
        <v>0</v>
      </c>
      <c r="Q39" s="8">
        <f t="shared" si="55"/>
        <v>0</v>
      </c>
      <c r="R39" s="8">
        <f>'EJ AD % 15'!K39</f>
        <v>3.55</v>
      </c>
      <c r="S39" s="8">
        <f t="shared" si="56"/>
        <v>3351633.41</v>
      </c>
      <c r="T39" s="8">
        <f>'EJ AD % 15'!M39</f>
        <v>0</v>
      </c>
      <c r="U39" s="8">
        <f t="shared" si="57"/>
        <v>0</v>
      </c>
      <c r="V39" s="8">
        <f>'EJ AD % 15'!L39</f>
        <v>0</v>
      </c>
      <c r="W39" s="8">
        <f t="shared" si="58"/>
        <v>0</v>
      </c>
      <c r="X39" s="31"/>
      <c r="Y39" s="120">
        <v>174</v>
      </c>
      <c r="Z39" s="8">
        <f t="shared" si="16"/>
        <v>3993900.8200000003</v>
      </c>
      <c r="AA39" s="8">
        <f t="shared" si="17"/>
        <v>4798714.8262465959</v>
      </c>
      <c r="AB39" s="8">
        <f t="shared" si="18"/>
        <v>2142384.7634004378</v>
      </c>
      <c r="AC39" s="8">
        <f t="shared" si="31"/>
        <v>975944.85209302325</v>
      </c>
      <c r="AD39" s="31"/>
      <c r="AE39" s="8">
        <f t="shared" si="1"/>
        <v>22953.452988505749</v>
      </c>
      <c r="AF39" s="8">
        <f t="shared" si="2"/>
        <v>27578.820840497676</v>
      </c>
      <c r="AG39" s="8">
        <f t="shared" si="3"/>
        <v>12312.55611149677</v>
      </c>
      <c r="AH39" s="8">
        <v>5608.8784603047316</v>
      </c>
      <c r="AI39" s="31"/>
      <c r="AJ39" s="8">
        <f t="shared" si="62"/>
        <v>11910945.261740059</v>
      </c>
      <c r="AK39" s="8">
        <f t="shared" si="63"/>
        <v>68453.708400804928</v>
      </c>
      <c r="AL39" s="8">
        <f t="shared" si="64"/>
        <v>8792615.6462465972</v>
      </c>
      <c r="AM39" s="8">
        <f t="shared" si="65"/>
        <v>3118329.615493461</v>
      </c>
    </row>
    <row r="40" spans="1:39" x14ac:dyDescent="0.3">
      <c r="A40" s="6" t="str">
        <f>'EJ AD % 15'!A40</f>
        <v>COMERCIO ELECTRONICO</v>
      </c>
      <c r="B40" s="68">
        <f>'EJ AD % 14'!B40</f>
        <v>9</v>
      </c>
      <c r="C40" s="26">
        <v>9</v>
      </c>
      <c r="D40" s="8">
        <f>'EJ AD % 15'!D40</f>
        <v>0</v>
      </c>
      <c r="E40" s="8">
        <f t="shared" si="6"/>
        <v>0</v>
      </c>
      <c r="F40" s="8">
        <f>'EJ AD % 15'!E40</f>
        <v>0.6</v>
      </c>
      <c r="G40" s="8">
        <f t="shared" si="7"/>
        <v>616051.31999999995</v>
      </c>
      <c r="H40" s="8">
        <f>'EJ AD % 15'!F40</f>
        <v>0</v>
      </c>
      <c r="I40" s="8">
        <f t="shared" si="51"/>
        <v>0</v>
      </c>
      <c r="J40" s="8">
        <f>'EJ AD % 15'!G40</f>
        <v>0</v>
      </c>
      <c r="K40" s="8">
        <f t="shared" si="52"/>
        <v>0</v>
      </c>
      <c r="L40" s="8">
        <f>'EJ AD % 15'!H40</f>
        <v>0</v>
      </c>
      <c r="M40" s="8">
        <f t="shared" si="53"/>
        <v>0</v>
      </c>
      <c r="N40" s="8">
        <f>'EJ AD % 15'!I40</f>
        <v>1.27</v>
      </c>
      <c r="O40" s="8">
        <f t="shared" si="54"/>
        <v>552751.17000000004</v>
      </c>
      <c r="P40" s="8">
        <f>'EJ AD % 15'!J40</f>
        <v>20.95</v>
      </c>
      <c r="Q40" s="8">
        <f t="shared" si="55"/>
        <v>905643.29</v>
      </c>
      <c r="R40" s="8">
        <f>'EJ AD % 15'!K40</f>
        <v>0.39</v>
      </c>
      <c r="S40" s="8">
        <f t="shared" si="56"/>
        <v>368207.61</v>
      </c>
      <c r="T40" s="8">
        <f>'EJ AD % 15'!M40</f>
        <v>0.26</v>
      </c>
      <c r="U40" s="8">
        <f t="shared" si="57"/>
        <v>35641.870000000003</v>
      </c>
      <c r="V40" s="8">
        <f>'EJ AD % 15'!L40</f>
        <v>0</v>
      </c>
      <c r="W40" s="8">
        <f t="shared" si="58"/>
        <v>0</v>
      </c>
      <c r="X40" s="31"/>
      <c r="Y40" s="120">
        <v>150</v>
      </c>
      <c r="Z40" s="8">
        <f t="shared" si="16"/>
        <v>2478295.2600000002</v>
      </c>
      <c r="AA40" s="8">
        <f t="shared" si="17"/>
        <v>4136823.1260746513</v>
      </c>
      <c r="AB40" s="8">
        <f t="shared" si="18"/>
        <v>1846883.4167245154</v>
      </c>
      <c r="AC40" s="8">
        <f t="shared" si="31"/>
        <v>133850.67902995719</v>
      </c>
      <c r="AD40" s="31"/>
      <c r="AE40" s="8">
        <f t="shared" si="1"/>
        <v>16521.968400000002</v>
      </c>
      <c r="AF40" s="8">
        <f t="shared" si="2"/>
        <v>27578.820840497676</v>
      </c>
      <c r="AG40" s="8">
        <f t="shared" si="3"/>
        <v>12312.55611149677</v>
      </c>
      <c r="AH40" s="8">
        <v>892.33786019971467</v>
      </c>
      <c r="AI40" s="31"/>
      <c r="AJ40" s="8">
        <f t="shared" si="62"/>
        <v>8595852.4818291236</v>
      </c>
      <c r="AK40" s="8">
        <f t="shared" si="63"/>
        <v>57305.683212194155</v>
      </c>
      <c r="AL40" s="8">
        <f t="shared" si="64"/>
        <v>6615118.386074651</v>
      </c>
      <c r="AM40" s="8">
        <f t="shared" si="65"/>
        <v>1980734.0957544725</v>
      </c>
    </row>
    <row r="41" spans="1:39" x14ac:dyDescent="0.3">
      <c r="A41" s="6" t="str">
        <f>'EJ AD % 15'!A41</f>
        <v>COMERCIO INTERNACIONAL</v>
      </c>
      <c r="B41" s="68">
        <f>'EJ AD % 14'!B41</f>
        <v>5</v>
      </c>
      <c r="C41" s="26">
        <v>5</v>
      </c>
      <c r="D41" s="8">
        <f>'EJ AD % 15'!D41</f>
        <v>0</v>
      </c>
      <c r="E41" s="8">
        <f t="shared" si="6"/>
        <v>0</v>
      </c>
      <c r="F41" s="8">
        <f>'EJ AD % 15'!E41</f>
        <v>0.54</v>
      </c>
      <c r="G41" s="8">
        <f t="shared" si="7"/>
        <v>554446.18999999994</v>
      </c>
      <c r="H41" s="8">
        <f>'EJ AD % 15'!F41</f>
        <v>0</v>
      </c>
      <c r="I41" s="8">
        <f t="shared" si="51"/>
        <v>0</v>
      </c>
      <c r="J41" s="8">
        <f>'EJ AD % 15'!G41</f>
        <v>0</v>
      </c>
      <c r="K41" s="8">
        <f t="shared" si="52"/>
        <v>0</v>
      </c>
      <c r="L41" s="8">
        <f>'EJ AD % 15'!H41</f>
        <v>0</v>
      </c>
      <c r="M41" s="8">
        <f t="shared" si="53"/>
        <v>0</v>
      </c>
      <c r="N41" s="8">
        <f>'EJ AD % 15'!I41</f>
        <v>6.69</v>
      </c>
      <c r="O41" s="8">
        <f t="shared" si="54"/>
        <v>2911736.48</v>
      </c>
      <c r="P41" s="8">
        <f>'EJ AD % 15'!J41</f>
        <v>0</v>
      </c>
      <c r="Q41" s="8">
        <f t="shared" si="55"/>
        <v>0</v>
      </c>
      <c r="R41" s="8">
        <f>'EJ AD % 15'!K41</f>
        <v>0.41</v>
      </c>
      <c r="S41" s="8">
        <f t="shared" si="56"/>
        <v>387090.06</v>
      </c>
      <c r="T41" s="8">
        <f>'EJ AD % 15'!M41</f>
        <v>0</v>
      </c>
      <c r="U41" s="8">
        <f t="shared" si="57"/>
        <v>0</v>
      </c>
      <c r="V41" s="8">
        <f>'EJ AD % 15'!L41</f>
        <v>0</v>
      </c>
      <c r="W41" s="8">
        <f t="shared" si="58"/>
        <v>0</v>
      </c>
      <c r="X41" s="31"/>
      <c r="Y41" s="120">
        <v>200</v>
      </c>
      <c r="Z41" s="8">
        <f t="shared" si="16"/>
        <v>3853272.73</v>
      </c>
      <c r="AA41" s="8">
        <f t="shared" si="17"/>
        <v>5515764.1680995356</v>
      </c>
      <c r="AB41" s="8">
        <f t="shared" si="18"/>
        <v>2462511.2222993537</v>
      </c>
      <c r="AC41" s="8">
        <f t="shared" si="31"/>
        <v>470191.63466850831</v>
      </c>
      <c r="AD41" s="31"/>
      <c r="AE41" s="8">
        <f t="shared" si="1"/>
        <v>19266.363649999999</v>
      </c>
      <c r="AF41" s="8">
        <f t="shared" si="2"/>
        <v>27578.820840497676</v>
      </c>
      <c r="AG41" s="8">
        <f t="shared" si="3"/>
        <v>12312.55611149677</v>
      </c>
      <c r="AH41" s="8">
        <v>2350.9581733425416</v>
      </c>
      <c r="AI41" s="31"/>
      <c r="AJ41" s="8">
        <f t="shared" si="62"/>
        <v>12301739.755067397</v>
      </c>
      <c r="AK41" s="8">
        <f t="shared" si="63"/>
        <v>61508.698775336983</v>
      </c>
      <c r="AL41" s="8">
        <f t="shared" si="64"/>
        <v>9369036.8980995361</v>
      </c>
      <c r="AM41" s="8">
        <f t="shared" si="65"/>
        <v>2932702.8569678618</v>
      </c>
    </row>
    <row r="42" spans="1:39" x14ac:dyDescent="0.3">
      <c r="A42" s="6" t="str">
        <f>'EJ AD % 15'!A42</f>
        <v>ING. EN COMPUTACION INTELIGENTE</v>
      </c>
      <c r="B42" s="68">
        <f>'EJ AD % 14'!B42</f>
        <v>6</v>
      </c>
      <c r="C42" s="26">
        <v>2</v>
      </c>
      <c r="D42" s="8">
        <f>'EJ AD % 15'!D42</f>
        <v>0</v>
      </c>
      <c r="E42" s="8">
        <f t="shared" si="6"/>
        <v>0</v>
      </c>
      <c r="F42" s="8">
        <f>'EJ AD % 15'!E42</f>
        <v>3.84</v>
      </c>
      <c r="G42" s="8">
        <f t="shared" si="7"/>
        <v>3942728.43</v>
      </c>
      <c r="H42" s="8">
        <f>'EJ AD % 15'!F42</f>
        <v>0</v>
      </c>
      <c r="I42" s="8">
        <f t="shared" si="51"/>
        <v>0</v>
      </c>
      <c r="J42" s="8">
        <f>'EJ AD % 15'!G42</f>
        <v>0</v>
      </c>
      <c r="K42" s="8">
        <f t="shared" si="52"/>
        <v>0</v>
      </c>
      <c r="L42" s="8">
        <f>'EJ AD % 15'!H42</f>
        <v>0</v>
      </c>
      <c r="M42" s="8">
        <f t="shared" si="53"/>
        <v>0</v>
      </c>
      <c r="N42" s="8">
        <f>'EJ AD % 15'!I42</f>
        <v>0</v>
      </c>
      <c r="O42" s="8">
        <f t="shared" si="54"/>
        <v>0</v>
      </c>
      <c r="P42" s="8">
        <f>'EJ AD % 15'!J42</f>
        <v>0</v>
      </c>
      <c r="Q42" s="8">
        <f t="shared" si="55"/>
        <v>0</v>
      </c>
      <c r="R42" s="8">
        <f>'EJ AD % 15'!K42</f>
        <v>7.0000000000000007E-2</v>
      </c>
      <c r="S42" s="8">
        <f t="shared" si="56"/>
        <v>66088.55</v>
      </c>
      <c r="T42" s="8">
        <f>'EJ AD % 15'!M42</f>
        <v>0.26</v>
      </c>
      <c r="U42" s="8">
        <f t="shared" si="57"/>
        <v>35641.870000000003</v>
      </c>
      <c r="V42" s="8">
        <f>'EJ AD % 15'!L42</f>
        <v>0</v>
      </c>
      <c r="W42" s="8">
        <f t="shared" si="58"/>
        <v>0</v>
      </c>
      <c r="X42" s="31"/>
      <c r="Y42" s="120">
        <v>194</v>
      </c>
      <c r="Z42" s="8">
        <f t="shared" si="16"/>
        <v>4044458.85</v>
      </c>
      <c r="AA42" s="8">
        <f t="shared" si="17"/>
        <v>5350291.2430565488</v>
      </c>
      <c r="AB42" s="8">
        <f t="shared" si="18"/>
        <v>2388635.8856303734</v>
      </c>
      <c r="AC42" s="8">
        <f t="shared" si="31"/>
        <v>1212540.8388638261</v>
      </c>
      <c r="AD42" s="31"/>
      <c r="AE42" s="8">
        <f t="shared" si="1"/>
        <v>20847.726030927835</v>
      </c>
      <c r="AF42" s="8">
        <f t="shared" si="2"/>
        <v>27578.820840497676</v>
      </c>
      <c r="AG42" s="8">
        <f t="shared" si="3"/>
        <v>12312.55611149677</v>
      </c>
      <c r="AH42" s="8">
        <v>6250.210509607351</v>
      </c>
      <c r="AI42" s="31"/>
      <c r="AJ42" s="8">
        <f t="shared" si="62"/>
        <v>12995926.817550749</v>
      </c>
      <c r="AK42" s="8">
        <f t="shared" si="63"/>
        <v>66989.313492529633</v>
      </c>
      <c r="AL42" s="8">
        <f t="shared" si="64"/>
        <v>9394750.0930565484</v>
      </c>
      <c r="AM42" s="8">
        <f t="shared" si="65"/>
        <v>3601176.7244941993</v>
      </c>
    </row>
    <row r="43" spans="1:39" x14ac:dyDescent="0.3">
      <c r="A43" s="6" t="str">
        <f>'EJ AD % 15'!A43</f>
        <v>COMUNICACION ORGANIZACION</v>
      </c>
      <c r="B43" s="68">
        <f>'EJ AD % 14'!B43</f>
        <v>6</v>
      </c>
      <c r="C43" s="26">
        <v>6</v>
      </c>
      <c r="D43" s="8">
        <f>'EJ AD % 15'!D43</f>
        <v>0</v>
      </c>
      <c r="E43" s="8">
        <f t="shared" si="6"/>
        <v>0</v>
      </c>
      <c r="F43" s="8">
        <f>'EJ AD % 15'!E43</f>
        <v>7.0000000000000007E-2</v>
      </c>
      <c r="G43" s="8">
        <f t="shared" si="7"/>
        <v>71872.649999999994</v>
      </c>
      <c r="H43" s="8">
        <f>'EJ AD % 15'!F43</f>
        <v>0</v>
      </c>
      <c r="I43" s="8">
        <f t="shared" si="51"/>
        <v>0</v>
      </c>
      <c r="J43" s="8">
        <f>'EJ AD % 15'!G43</f>
        <v>0</v>
      </c>
      <c r="K43" s="8">
        <f t="shared" si="52"/>
        <v>0</v>
      </c>
      <c r="L43" s="8">
        <f>'EJ AD % 15'!H43</f>
        <v>0.43</v>
      </c>
      <c r="M43" s="8">
        <f t="shared" si="53"/>
        <v>232183.36</v>
      </c>
      <c r="N43" s="8">
        <f>'EJ AD % 15'!I43</f>
        <v>0.52</v>
      </c>
      <c r="O43" s="8">
        <f t="shared" si="54"/>
        <v>226323.31</v>
      </c>
      <c r="P43" s="8">
        <f>'EJ AD % 15'!J43</f>
        <v>0</v>
      </c>
      <c r="Q43" s="8">
        <f t="shared" si="55"/>
        <v>0</v>
      </c>
      <c r="R43" s="8">
        <f>'EJ AD % 15'!K43</f>
        <v>4.5999999999999996</v>
      </c>
      <c r="S43" s="8">
        <f t="shared" si="56"/>
        <v>4342961.5999999996</v>
      </c>
      <c r="T43" s="8">
        <f>'EJ AD % 15'!M43</f>
        <v>0.32</v>
      </c>
      <c r="U43" s="8">
        <f t="shared" si="57"/>
        <v>43866.91</v>
      </c>
      <c r="V43" s="8">
        <f>'EJ AD % 15'!L43</f>
        <v>0</v>
      </c>
      <c r="W43" s="8">
        <f t="shared" si="58"/>
        <v>0</v>
      </c>
      <c r="X43" s="31"/>
      <c r="Y43" s="120">
        <v>161</v>
      </c>
      <c r="Z43" s="8">
        <f t="shared" si="16"/>
        <v>4917207.83</v>
      </c>
      <c r="AA43" s="8">
        <f t="shared" si="17"/>
        <v>4440190.1553201256</v>
      </c>
      <c r="AB43" s="8">
        <f t="shared" si="18"/>
        <v>1982321.5339509798</v>
      </c>
      <c r="AC43" s="8">
        <f t="shared" si="31"/>
        <v>903029.43210906174</v>
      </c>
      <c r="AD43" s="31"/>
      <c r="AE43" s="8">
        <f t="shared" si="1"/>
        <v>30541.663540372672</v>
      </c>
      <c r="AF43" s="8">
        <f t="shared" si="2"/>
        <v>27578.820840497676</v>
      </c>
      <c r="AG43" s="8">
        <f t="shared" si="3"/>
        <v>12312.55611149677</v>
      </c>
      <c r="AH43" s="8">
        <v>5608.8784603047316</v>
      </c>
      <c r="AI43" s="31"/>
      <c r="AJ43" s="8">
        <f t="shared" si="62"/>
        <v>12242748.951380167</v>
      </c>
      <c r="AK43" s="8">
        <f t="shared" si="63"/>
        <v>76041.91895267184</v>
      </c>
      <c r="AL43" s="8">
        <f t="shared" si="64"/>
        <v>9357397.9853201248</v>
      </c>
      <c r="AM43" s="8">
        <f t="shared" si="65"/>
        <v>2885350.9660600414</v>
      </c>
    </row>
    <row r="44" spans="1:39" x14ac:dyDescent="0.3">
      <c r="A44" s="6" t="str">
        <f>'EJ AD % 15'!A44</f>
        <v>COMUNICACION E INFORMACION</v>
      </c>
      <c r="B44" s="68">
        <f>'EJ AD % 14'!B44</f>
        <v>5</v>
      </c>
      <c r="C44" s="26">
        <v>6</v>
      </c>
      <c r="D44" s="8">
        <f>'EJ AD % 15'!D44</f>
        <v>0</v>
      </c>
      <c r="E44" s="8">
        <f t="shared" si="6"/>
        <v>0</v>
      </c>
      <c r="F44" s="8">
        <f>'EJ AD % 15'!E44</f>
        <v>7.0000000000000007E-2</v>
      </c>
      <c r="G44" s="8">
        <f t="shared" si="7"/>
        <v>71872.649999999994</v>
      </c>
      <c r="H44" s="8">
        <f>'EJ AD % 15'!F44</f>
        <v>0</v>
      </c>
      <c r="I44" s="8">
        <f t="shared" si="51"/>
        <v>0</v>
      </c>
      <c r="J44" s="8">
        <f>'EJ AD % 15'!G44</f>
        <v>0</v>
      </c>
      <c r="K44" s="8">
        <f t="shared" si="52"/>
        <v>0</v>
      </c>
      <c r="L44" s="8">
        <f>'EJ AD % 15'!H44</f>
        <v>0</v>
      </c>
      <c r="M44" s="8">
        <f t="shared" si="53"/>
        <v>0</v>
      </c>
      <c r="N44" s="8">
        <f>'EJ AD % 15'!I44</f>
        <v>0.09</v>
      </c>
      <c r="O44" s="8">
        <f t="shared" si="54"/>
        <v>39171.339999999997</v>
      </c>
      <c r="P44" s="8">
        <f>'EJ AD % 15'!J44</f>
        <v>0</v>
      </c>
      <c r="Q44" s="8">
        <f t="shared" si="55"/>
        <v>0</v>
      </c>
      <c r="R44" s="8">
        <f>'EJ AD % 15'!K44</f>
        <v>5.24</v>
      </c>
      <c r="S44" s="8">
        <f t="shared" si="56"/>
        <v>4947199.7300000004</v>
      </c>
      <c r="T44" s="8">
        <f>'EJ AD % 15'!M44</f>
        <v>0.77</v>
      </c>
      <c r="U44" s="8">
        <f t="shared" si="57"/>
        <v>105554.75</v>
      </c>
      <c r="V44" s="8">
        <f>'EJ AD % 15'!L44</f>
        <v>0</v>
      </c>
      <c r="W44" s="8">
        <f t="shared" si="58"/>
        <v>0</v>
      </c>
      <c r="X44" s="31"/>
      <c r="Y44" s="120">
        <v>149</v>
      </c>
      <c r="Z44" s="8">
        <f t="shared" si="16"/>
        <v>5163798.4700000007</v>
      </c>
      <c r="AA44" s="8">
        <f t="shared" si="17"/>
        <v>4109244.3052341538</v>
      </c>
      <c r="AB44" s="8">
        <f t="shared" si="18"/>
        <v>1834570.8606130187</v>
      </c>
      <c r="AC44" s="8">
        <f t="shared" si="31"/>
        <v>835722.89058540505</v>
      </c>
      <c r="AD44" s="31"/>
      <c r="AE44" s="8">
        <f t="shared" si="1"/>
        <v>34656.365570469803</v>
      </c>
      <c r="AF44" s="8">
        <f t="shared" si="2"/>
        <v>27578.820840497676</v>
      </c>
      <c r="AG44" s="8">
        <f t="shared" si="3"/>
        <v>12312.55611149677</v>
      </c>
      <c r="AH44" s="8">
        <v>5608.8784603047316</v>
      </c>
      <c r="AI44" s="31"/>
      <c r="AJ44" s="8">
        <f t="shared" si="62"/>
        <v>11943336.526432579</v>
      </c>
      <c r="AK44" s="8">
        <f t="shared" si="63"/>
        <v>80156.620982768989</v>
      </c>
      <c r="AL44" s="8">
        <f t="shared" si="64"/>
        <v>9273042.7752341554</v>
      </c>
      <c r="AM44" s="8">
        <f t="shared" si="65"/>
        <v>2670293.751198424</v>
      </c>
    </row>
    <row r="45" spans="1:39" x14ac:dyDescent="0.3">
      <c r="A45" s="6" t="str">
        <f>'EJ AD % 15'!A45</f>
        <v>CONTADOR PUBLICO</v>
      </c>
      <c r="B45" s="68">
        <f>'EJ AD % 14'!B45</f>
        <v>3</v>
      </c>
      <c r="C45" s="26">
        <v>5</v>
      </c>
      <c r="D45" s="8">
        <f>'EJ AD % 15'!D45</f>
        <v>0</v>
      </c>
      <c r="E45" s="8">
        <f t="shared" si="6"/>
        <v>0</v>
      </c>
      <c r="F45" s="8">
        <f>'EJ AD % 15'!E45</f>
        <v>1.17</v>
      </c>
      <c r="G45" s="8">
        <f t="shared" si="7"/>
        <v>1201300.07</v>
      </c>
      <c r="H45" s="8">
        <f>'EJ AD % 15'!F45</f>
        <v>0</v>
      </c>
      <c r="I45" s="8">
        <f t="shared" si="51"/>
        <v>0</v>
      </c>
      <c r="J45" s="8">
        <f>'EJ AD % 15'!G45</f>
        <v>0</v>
      </c>
      <c r="K45" s="8">
        <f t="shared" si="52"/>
        <v>0</v>
      </c>
      <c r="L45" s="8">
        <f>'EJ AD % 15'!H45</f>
        <v>0</v>
      </c>
      <c r="M45" s="8">
        <f t="shared" si="53"/>
        <v>0</v>
      </c>
      <c r="N45" s="8">
        <f>'EJ AD % 15'!I45</f>
        <v>14.45</v>
      </c>
      <c r="O45" s="8">
        <f t="shared" si="54"/>
        <v>6289176.71</v>
      </c>
      <c r="P45" s="8">
        <f>'EJ AD % 15'!J45</f>
        <v>0</v>
      </c>
      <c r="Q45" s="8">
        <f t="shared" si="55"/>
        <v>0</v>
      </c>
      <c r="R45" s="8">
        <f>'EJ AD % 15'!K45</f>
        <v>2.62</v>
      </c>
      <c r="S45" s="8">
        <f t="shared" si="56"/>
        <v>2473599.87</v>
      </c>
      <c r="T45" s="8">
        <f>'EJ AD % 15'!M45</f>
        <v>0</v>
      </c>
      <c r="U45" s="8">
        <f t="shared" si="57"/>
        <v>0</v>
      </c>
      <c r="V45" s="8">
        <f>'EJ AD % 15'!L45</f>
        <v>0</v>
      </c>
      <c r="W45" s="8">
        <f t="shared" si="58"/>
        <v>0</v>
      </c>
      <c r="X45" s="31"/>
      <c r="Y45" s="120">
        <v>622</v>
      </c>
      <c r="Z45" s="8">
        <f t="shared" si="16"/>
        <v>9964076.6500000004</v>
      </c>
      <c r="AA45" s="8">
        <f t="shared" si="17"/>
        <v>17154026.562789556</v>
      </c>
      <c r="AB45" s="8">
        <f t="shared" ref="AB45" si="72">Y45*AG45</f>
        <v>7658409.9013509909</v>
      </c>
      <c r="AC45" s="8">
        <f t="shared" ref="AC45" si="73">Y45*AH45</f>
        <v>1462295.983819061</v>
      </c>
      <c r="AD45" s="31"/>
      <c r="AE45" s="8">
        <f t="shared" si="1"/>
        <v>16019.415836012862</v>
      </c>
      <c r="AF45" s="8">
        <f t="shared" si="2"/>
        <v>27578.820840497676</v>
      </c>
      <c r="AG45" s="8">
        <f t="shared" si="3"/>
        <v>12312.55611149677</v>
      </c>
      <c r="AH45" s="8">
        <v>2350.9581733425416</v>
      </c>
      <c r="AI45" s="31"/>
      <c r="AJ45" s="8">
        <f t="shared" si="62"/>
        <v>36238809.097959608</v>
      </c>
      <c r="AK45" s="8">
        <f t="shared" si="63"/>
        <v>58261.750961349855</v>
      </c>
      <c r="AL45" s="8">
        <f t="shared" si="64"/>
        <v>27118103.212789558</v>
      </c>
      <c r="AM45" s="8">
        <f t="shared" si="65"/>
        <v>9120705.8851700518</v>
      </c>
    </row>
    <row r="46" spans="1:39" x14ac:dyDescent="0.3">
      <c r="A46" s="6" t="str">
        <f>'EJ AD % 15'!A46</f>
        <v>CULTURA FISICA Y DEPORTE</v>
      </c>
      <c r="B46" s="68">
        <f>'EJ AD % 14'!B46</f>
        <v>6</v>
      </c>
      <c r="C46" s="26">
        <v>3</v>
      </c>
      <c r="D46" s="8">
        <f>'EJ AD % 15'!D46</f>
        <v>0</v>
      </c>
      <c r="E46" s="8">
        <f t="shared" si="6"/>
        <v>0</v>
      </c>
      <c r="F46" s="8">
        <f>'EJ AD % 15'!E46</f>
        <v>0.61</v>
      </c>
      <c r="G46" s="8">
        <f t="shared" si="7"/>
        <v>626318.84</v>
      </c>
      <c r="H46" s="8">
        <f>'EJ AD % 15'!F46</f>
        <v>0</v>
      </c>
      <c r="I46" s="8">
        <f t="shared" si="51"/>
        <v>0</v>
      </c>
      <c r="J46" s="8">
        <f>'EJ AD % 15'!G46</f>
        <v>5.04</v>
      </c>
      <c r="K46" s="8">
        <f t="shared" si="52"/>
        <v>2926279.06</v>
      </c>
      <c r="L46" s="8">
        <f>'EJ AD % 15'!H46</f>
        <v>0</v>
      </c>
      <c r="M46" s="8">
        <f t="shared" si="53"/>
        <v>0</v>
      </c>
      <c r="N46" s="8">
        <f>'EJ AD % 15'!I46</f>
        <v>0.32</v>
      </c>
      <c r="O46" s="8">
        <f t="shared" si="54"/>
        <v>139275.89000000001</v>
      </c>
      <c r="P46" s="8">
        <f>'EJ AD % 15'!J46</f>
        <v>0</v>
      </c>
      <c r="Q46" s="8">
        <f t="shared" si="55"/>
        <v>0</v>
      </c>
      <c r="R46" s="8">
        <f>'EJ AD % 15'!K46</f>
        <v>0.62</v>
      </c>
      <c r="S46" s="8">
        <f t="shared" si="56"/>
        <v>585355.68999999994</v>
      </c>
      <c r="T46" s="8">
        <f>'EJ AD % 15'!M46</f>
        <v>0</v>
      </c>
      <c r="U46" s="8">
        <f t="shared" si="57"/>
        <v>0</v>
      </c>
      <c r="V46" s="8">
        <f>'EJ AD % 15'!L46</f>
        <v>0</v>
      </c>
      <c r="W46" s="8">
        <f t="shared" si="58"/>
        <v>0</v>
      </c>
      <c r="X46" s="31"/>
      <c r="Y46" s="120">
        <v>157</v>
      </c>
      <c r="Z46" s="8">
        <f t="shared" si="16"/>
        <v>4277229.4800000004</v>
      </c>
      <c r="AA46" s="8">
        <f t="shared" si="17"/>
        <v>4329874.8719581347</v>
      </c>
      <c r="AB46" s="8">
        <f t="shared" si="18"/>
        <v>1933071.3095049928</v>
      </c>
      <c r="AC46" s="8">
        <f t="shared" si="31"/>
        <v>692281.74302748591</v>
      </c>
      <c r="AD46" s="31"/>
      <c r="AE46" s="8">
        <f t="shared" si="1"/>
        <v>27243.499872611468</v>
      </c>
      <c r="AF46" s="8">
        <f t="shared" si="2"/>
        <v>27578.820840497676</v>
      </c>
      <c r="AG46" s="8">
        <f t="shared" si="3"/>
        <v>12312.55611149677</v>
      </c>
      <c r="AH46" s="8">
        <v>4409.4378536782542</v>
      </c>
      <c r="AI46" s="31"/>
      <c r="AJ46" s="8">
        <f t="shared" si="62"/>
        <v>11232457.404490614</v>
      </c>
      <c r="AK46" s="8">
        <f t="shared" si="63"/>
        <v>71544.314678284165</v>
      </c>
      <c r="AL46" s="8">
        <f t="shared" si="64"/>
        <v>8607104.3519581351</v>
      </c>
      <c r="AM46" s="8">
        <f t="shared" si="65"/>
        <v>2625353.0525324787</v>
      </c>
    </row>
    <row r="47" spans="1:39" x14ac:dyDescent="0.3">
      <c r="A47" s="6" t="str">
        <f>'EJ AD % 15'!A47</f>
        <v>DERECHO</v>
      </c>
      <c r="B47" s="68">
        <f>'EJ AD % 14'!B47</f>
        <v>4</v>
      </c>
      <c r="C47" s="26">
        <v>6</v>
      </c>
      <c r="D47" s="8">
        <f>'EJ AD % 15'!D47</f>
        <v>0</v>
      </c>
      <c r="E47" s="8">
        <f t="shared" si="6"/>
        <v>0</v>
      </c>
      <c r="F47" s="8">
        <f>'EJ AD % 15'!E47</f>
        <v>0</v>
      </c>
      <c r="G47" s="8">
        <f t="shared" si="7"/>
        <v>0</v>
      </c>
      <c r="H47" s="8">
        <f>'EJ AD % 15'!F47</f>
        <v>0</v>
      </c>
      <c r="I47" s="8">
        <f t="shared" si="51"/>
        <v>0</v>
      </c>
      <c r="J47" s="8">
        <f>'EJ AD % 15'!G47</f>
        <v>0.19</v>
      </c>
      <c r="K47" s="8">
        <f t="shared" si="52"/>
        <v>110316.08</v>
      </c>
      <c r="L47" s="8">
        <f>'EJ AD % 15'!H47</f>
        <v>0</v>
      </c>
      <c r="M47" s="8">
        <f t="shared" si="53"/>
        <v>0</v>
      </c>
      <c r="N47" s="8">
        <f>'EJ AD % 15'!I47</f>
        <v>0</v>
      </c>
      <c r="O47" s="8">
        <f t="shared" si="54"/>
        <v>0</v>
      </c>
      <c r="P47" s="8">
        <f>'EJ AD % 15'!J47</f>
        <v>0</v>
      </c>
      <c r="Q47" s="8">
        <f t="shared" si="55"/>
        <v>0</v>
      </c>
      <c r="R47" s="8">
        <f>'EJ AD % 15'!K47</f>
        <v>11.96</v>
      </c>
      <c r="S47" s="8">
        <f t="shared" si="56"/>
        <v>11291700.15</v>
      </c>
      <c r="T47" s="8">
        <f>'EJ AD % 15'!M47</f>
        <v>0</v>
      </c>
      <c r="U47" s="8">
        <f t="shared" si="57"/>
        <v>0</v>
      </c>
      <c r="V47" s="8">
        <f>'EJ AD % 15'!L47</f>
        <v>0</v>
      </c>
      <c r="W47" s="8">
        <f t="shared" si="58"/>
        <v>0</v>
      </c>
      <c r="X47" s="31"/>
      <c r="Y47" s="120">
        <v>683</v>
      </c>
      <c r="Z47" s="8">
        <f t="shared" si="16"/>
        <v>11402016.23</v>
      </c>
      <c r="AA47" s="8">
        <f t="shared" si="17"/>
        <v>18836334.634059913</v>
      </c>
      <c r="AB47" s="8">
        <f t="shared" si="18"/>
        <v>8409475.8241522927</v>
      </c>
      <c r="AC47" s="8">
        <f t="shared" si="31"/>
        <v>3830863.9883881318</v>
      </c>
      <c r="AD47" s="31"/>
      <c r="AE47" s="8">
        <f t="shared" si="1"/>
        <v>16694.020834553441</v>
      </c>
      <c r="AF47" s="8">
        <f t="shared" si="2"/>
        <v>27578.820840497676</v>
      </c>
      <c r="AG47" s="8">
        <f t="shared" si="3"/>
        <v>12312.55611149677</v>
      </c>
      <c r="AH47" s="8">
        <v>5608.8784603047316</v>
      </c>
      <c r="AI47" s="31"/>
      <c r="AJ47" s="8">
        <f t="shared" si="62"/>
        <v>42478690.676600337</v>
      </c>
      <c r="AK47" s="8">
        <f t="shared" si="63"/>
        <v>62194.27624685262</v>
      </c>
      <c r="AL47" s="8">
        <f t="shared" si="64"/>
        <v>30238350.864059914</v>
      </c>
      <c r="AM47" s="8">
        <f t="shared" si="65"/>
        <v>12240339.812540425</v>
      </c>
    </row>
    <row r="48" spans="1:39" x14ac:dyDescent="0.3">
      <c r="A48" s="6" t="str">
        <f>'EJ AD % 15'!A48</f>
        <v>DISEÑO DE INTERIORES</v>
      </c>
      <c r="B48" s="68">
        <f>'EJ AD % 14'!B48</f>
        <v>4</v>
      </c>
      <c r="C48" s="26">
        <v>4</v>
      </c>
      <c r="D48" s="8">
        <f>'EJ AD % 15'!D48</f>
        <v>0</v>
      </c>
      <c r="E48" s="8">
        <f t="shared" si="6"/>
        <v>0</v>
      </c>
      <c r="F48" s="8">
        <f>'EJ AD % 15'!E48</f>
        <v>0</v>
      </c>
      <c r="G48" s="8">
        <f t="shared" si="7"/>
        <v>0</v>
      </c>
      <c r="H48" s="8">
        <f>'EJ AD % 15'!F48</f>
        <v>0</v>
      </c>
      <c r="I48" s="8">
        <f t="shared" si="51"/>
        <v>0</v>
      </c>
      <c r="J48" s="8">
        <f>'EJ AD % 15'!G48</f>
        <v>0</v>
      </c>
      <c r="K48" s="8">
        <f t="shared" si="52"/>
        <v>0</v>
      </c>
      <c r="L48" s="8">
        <f>'EJ AD % 15'!H48</f>
        <v>8.68</v>
      </c>
      <c r="M48" s="8">
        <f t="shared" si="53"/>
        <v>4686864.09</v>
      </c>
      <c r="N48" s="8">
        <f>'EJ AD % 15'!I48</f>
        <v>0</v>
      </c>
      <c r="O48" s="8">
        <f t="shared" si="54"/>
        <v>0</v>
      </c>
      <c r="P48" s="8">
        <f>'EJ AD % 15'!J48</f>
        <v>0</v>
      </c>
      <c r="Q48" s="8">
        <f t="shared" si="55"/>
        <v>0</v>
      </c>
      <c r="R48" s="8">
        <f>'EJ AD % 15'!K48</f>
        <v>0.14000000000000001</v>
      </c>
      <c r="S48" s="8">
        <f t="shared" si="56"/>
        <v>132177.09</v>
      </c>
      <c r="T48" s="8">
        <f>'EJ AD % 15'!M48</f>
        <v>0</v>
      </c>
      <c r="U48" s="8">
        <f t="shared" si="57"/>
        <v>0</v>
      </c>
      <c r="V48" s="8">
        <f>'EJ AD % 15'!L48</f>
        <v>0</v>
      </c>
      <c r="W48" s="8">
        <f t="shared" si="58"/>
        <v>0</v>
      </c>
      <c r="X48" s="31"/>
      <c r="Y48" s="120">
        <v>136</v>
      </c>
      <c r="Z48" s="8">
        <f t="shared" si="16"/>
        <v>4819041.18</v>
      </c>
      <c r="AA48" s="8">
        <f t="shared" si="17"/>
        <v>3750719.6343076839</v>
      </c>
      <c r="AB48" s="8">
        <f t="shared" si="18"/>
        <v>1674507.6311635606</v>
      </c>
      <c r="AC48" s="8">
        <f t="shared" si="31"/>
        <v>482516.51602704107</v>
      </c>
      <c r="AD48" s="31"/>
      <c r="AE48" s="8">
        <f t="shared" si="1"/>
        <v>35434.12632352941</v>
      </c>
      <c r="AF48" s="8">
        <f t="shared" si="2"/>
        <v>27578.820840497676</v>
      </c>
      <c r="AG48" s="8">
        <f t="shared" si="3"/>
        <v>12312.55611149677</v>
      </c>
      <c r="AH48" s="8">
        <v>3547.9155590223609</v>
      </c>
      <c r="AI48" s="31"/>
      <c r="AJ48" s="8">
        <f t="shared" si="62"/>
        <v>10726784.961498287</v>
      </c>
      <c r="AK48" s="8">
        <f t="shared" si="63"/>
        <v>78873.418834546232</v>
      </c>
      <c r="AL48" s="8">
        <f t="shared" si="64"/>
        <v>8569760.8143076841</v>
      </c>
      <c r="AM48" s="8">
        <f t="shared" si="65"/>
        <v>2157024.1471906016</v>
      </c>
    </row>
    <row r="49" spans="1:39" x14ac:dyDescent="0.3">
      <c r="A49" s="6" t="str">
        <f>'EJ AD % 15'!A49</f>
        <v>DISEÑO DE MODA EN INDUMENTARIA Y TEXTILES</v>
      </c>
      <c r="B49" s="68">
        <f>'EJ AD % 14'!B49</f>
        <v>4</v>
      </c>
      <c r="C49" s="26">
        <v>4</v>
      </c>
      <c r="D49" s="8">
        <f>'EJ AD % 15'!D49</f>
        <v>0</v>
      </c>
      <c r="E49" s="8">
        <f t="shared" si="6"/>
        <v>0</v>
      </c>
      <c r="F49" s="8">
        <f>'EJ AD % 15'!E49</f>
        <v>0</v>
      </c>
      <c r="G49" s="8">
        <f t="shared" si="7"/>
        <v>0</v>
      </c>
      <c r="H49" s="8">
        <f>'EJ AD % 15'!F49</f>
        <v>0</v>
      </c>
      <c r="I49" s="8">
        <f t="shared" si="51"/>
        <v>0</v>
      </c>
      <c r="J49" s="8">
        <f>'EJ AD % 15'!G49</f>
        <v>0</v>
      </c>
      <c r="K49" s="8">
        <f t="shared" si="52"/>
        <v>0</v>
      </c>
      <c r="L49" s="8">
        <f>'EJ AD % 15'!H49</f>
        <v>16.45</v>
      </c>
      <c r="M49" s="8">
        <f t="shared" si="53"/>
        <v>8882363.4000000004</v>
      </c>
      <c r="N49" s="8">
        <f>'EJ AD % 15'!I49</f>
        <v>0.9</v>
      </c>
      <c r="O49" s="8">
        <f t="shared" si="54"/>
        <v>391713.43</v>
      </c>
      <c r="P49" s="8">
        <f>'EJ AD % 15'!J49</f>
        <v>0</v>
      </c>
      <c r="Q49" s="8">
        <f t="shared" si="55"/>
        <v>0</v>
      </c>
      <c r="R49" s="8">
        <f>'EJ AD % 15'!K49</f>
        <v>0.28999999999999998</v>
      </c>
      <c r="S49" s="8">
        <f t="shared" si="56"/>
        <v>273795.40000000002</v>
      </c>
      <c r="T49" s="8">
        <f>'EJ AD % 15'!M49</f>
        <v>0.26</v>
      </c>
      <c r="U49" s="8">
        <f t="shared" si="57"/>
        <v>35641.870000000003</v>
      </c>
      <c r="V49" s="8">
        <f>'EJ AD % 15'!L49</f>
        <v>0</v>
      </c>
      <c r="W49" s="8">
        <f t="shared" si="58"/>
        <v>0</v>
      </c>
      <c r="X49" s="31"/>
      <c r="Y49" s="120">
        <v>276</v>
      </c>
      <c r="Z49" s="8">
        <f t="shared" si="16"/>
        <v>9583514.0999999996</v>
      </c>
      <c r="AA49" s="8">
        <f t="shared" si="17"/>
        <v>7611754.5519773588</v>
      </c>
      <c r="AB49" s="8">
        <f t="shared" si="18"/>
        <v>3398265.4867731086</v>
      </c>
      <c r="AC49" s="8">
        <f t="shared" si="31"/>
        <v>979224.69429017161</v>
      </c>
      <c r="AD49" s="31"/>
      <c r="AE49" s="8">
        <f t="shared" si="1"/>
        <v>34722.877173913039</v>
      </c>
      <c r="AF49" s="8">
        <f t="shared" si="2"/>
        <v>27578.820840497676</v>
      </c>
      <c r="AG49" s="8">
        <f t="shared" si="3"/>
        <v>12312.55611149677</v>
      </c>
      <c r="AH49" s="8">
        <v>3547.9155590223609</v>
      </c>
      <c r="AI49" s="31"/>
      <c r="AJ49" s="8">
        <f t="shared" si="62"/>
        <v>21572758.83304064</v>
      </c>
      <c r="AK49" s="8">
        <f t="shared" si="63"/>
        <v>78162.169684929861</v>
      </c>
      <c r="AL49" s="8">
        <f t="shared" si="64"/>
        <v>17195268.65197736</v>
      </c>
      <c r="AM49" s="8">
        <f t="shared" si="65"/>
        <v>4377490.1810632804</v>
      </c>
    </row>
    <row r="50" spans="1:39" x14ac:dyDescent="0.3">
      <c r="A50" s="6" t="str">
        <f>'EJ AD % 15'!A50</f>
        <v>DISEÑO GRAFICO</v>
      </c>
      <c r="B50" s="68">
        <f>'EJ AD % 14'!B50</f>
        <v>4</v>
      </c>
      <c r="C50" s="26">
        <v>4</v>
      </c>
      <c r="D50" s="8">
        <f>'EJ AD % 15'!D50</f>
        <v>0</v>
      </c>
      <c r="E50" s="8">
        <f t="shared" si="6"/>
        <v>0</v>
      </c>
      <c r="F50" s="8">
        <f>'EJ AD % 15'!E50</f>
        <v>0.16</v>
      </c>
      <c r="G50" s="8">
        <f t="shared" si="7"/>
        <v>164280.35</v>
      </c>
      <c r="H50" s="8">
        <f>'EJ AD % 15'!F50</f>
        <v>0</v>
      </c>
      <c r="I50" s="8">
        <f t="shared" si="51"/>
        <v>0</v>
      </c>
      <c r="J50" s="8">
        <f>'EJ AD % 15'!G50</f>
        <v>0</v>
      </c>
      <c r="K50" s="8">
        <f t="shared" si="52"/>
        <v>0</v>
      </c>
      <c r="L50" s="8">
        <f>'EJ AD % 15'!H50</f>
        <v>15.14</v>
      </c>
      <c r="M50" s="8">
        <f t="shared" si="53"/>
        <v>8175014.0999999996</v>
      </c>
      <c r="N50" s="8">
        <f>'EJ AD % 15'!I50</f>
        <v>0.77</v>
      </c>
      <c r="O50" s="8">
        <f t="shared" si="54"/>
        <v>335132.59999999998</v>
      </c>
      <c r="P50" s="8">
        <f>'EJ AD % 15'!J50</f>
        <v>0</v>
      </c>
      <c r="Q50" s="8">
        <f t="shared" si="55"/>
        <v>0</v>
      </c>
      <c r="R50" s="8">
        <f>'EJ AD % 15'!K50</f>
        <v>0.71</v>
      </c>
      <c r="S50" s="8">
        <f t="shared" si="56"/>
        <v>670326.68000000005</v>
      </c>
      <c r="T50" s="8">
        <f>'EJ AD % 15'!M50</f>
        <v>1.03</v>
      </c>
      <c r="U50" s="8">
        <f t="shared" si="57"/>
        <v>141196.62</v>
      </c>
      <c r="V50" s="8">
        <f>'EJ AD % 15'!L50</f>
        <v>0</v>
      </c>
      <c r="W50" s="8">
        <f t="shared" si="58"/>
        <v>0</v>
      </c>
      <c r="X50" s="31"/>
      <c r="Y50" s="120">
        <v>303</v>
      </c>
      <c r="Z50" s="8">
        <f t="shared" si="16"/>
        <v>9485950.3499999978</v>
      </c>
      <c r="AA50" s="8">
        <f t="shared" si="17"/>
        <v>8356382.7146707959</v>
      </c>
      <c r="AB50" s="8">
        <f t="shared" si="18"/>
        <v>3730704.5017835214</v>
      </c>
      <c r="AC50" s="8">
        <f t="shared" si="31"/>
        <v>1075018.4143837753</v>
      </c>
      <c r="AD50" s="31"/>
      <c r="AE50" s="8">
        <f t="shared" si="1"/>
        <v>31306.766831683162</v>
      </c>
      <c r="AF50" s="8">
        <f t="shared" si="2"/>
        <v>27578.820840497676</v>
      </c>
      <c r="AG50" s="8">
        <f t="shared" si="3"/>
        <v>12312.55611149677</v>
      </c>
      <c r="AH50" s="8">
        <v>3547.9155590223609</v>
      </c>
      <c r="AI50" s="31"/>
      <c r="AJ50" s="8">
        <f t="shared" si="62"/>
        <v>22648055.98083809</v>
      </c>
      <c r="AK50" s="8">
        <f t="shared" si="63"/>
        <v>74746.059342699969</v>
      </c>
      <c r="AL50" s="8">
        <f t="shared" si="64"/>
        <v>17842333.064670794</v>
      </c>
      <c r="AM50" s="8">
        <f t="shared" si="65"/>
        <v>4805722.9161672965</v>
      </c>
    </row>
    <row r="51" spans="1:39" x14ac:dyDescent="0.3">
      <c r="A51" s="6" t="str">
        <f>'EJ AD % 15'!A51</f>
        <v>DISEÑO INDUSTRIAL</v>
      </c>
      <c r="B51" s="68">
        <f>'EJ AD % 14'!B51</f>
        <v>6</v>
      </c>
      <c r="C51" s="26">
        <v>4</v>
      </c>
      <c r="D51" s="8">
        <f>'EJ AD % 15'!D51</f>
        <v>0</v>
      </c>
      <c r="E51" s="8">
        <f t="shared" si="6"/>
        <v>0</v>
      </c>
      <c r="F51" s="8">
        <f>'EJ AD % 15'!E51</f>
        <v>0.3</v>
      </c>
      <c r="G51" s="8">
        <f t="shared" si="7"/>
        <v>308025.65999999997</v>
      </c>
      <c r="H51" s="8">
        <f>'EJ AD % 15'!F51</f>
        <v>0</v>
      </c>
      <c r="I51" s="8">
        <f t="shared" si="51"/>
        <v>0</v>
      </c>
      <c r="J51" s="8">
        <f>'EJ AD % 15'!G51</f>
        <v>0</v>
      </c>
      <c r="K51" s="8">
        <f t="shared" si="52"/>
        <v>0</v>
      </c>
      <c r="L51" s="8">
        <f>'EJ AD % 15'!H51</f>
        <v>15.06</v>
      </c>
      <c r="M51" s="8">
        <f t="shared" si="53"/>
        <v>8131817.2000000002</v>
      </c>
      <c r="N51" s="8">
        <f>'EJ AD % 15'!I51</f>
        <v>0.84</v>
      </c>
      <c r="O51" s="8">
        <f t="shared" si="54"/>
        <v>365599.2</v>
      </c>
      <c r="P51" s="8">
        <f>'EJ AD % 15'!J51</f>
        <v>0</v>
      </c>
      <c r="Q51" s="8">
        <f t="shared" si="55"/>
        <v>0</v>
      </c>
      <c r="R51" s="8">
        <f>'EJ AD % 15'!K51</f>
        <v>0.25</v>
      </c>
      <c r="S51" s="8">
        <f t="shared" si="56"/>
        <v>236030.52</v>
      </c>
      <c r="T51" s="8">
        <f>'EJ AD % 15'!M51</f>
        <v>0</v>
      </c>
      <c r="U51" s="8">
        <f t="shared" si="57"/>
        <v>0</v>
      </c>
      <c r="V51" s="8">
        <f>'EJ AD % 15'!L51</f>
        <v>0</v>
      </c>
      <c r="W51" s="8">
        <f t="shared" si="58"/>
        <v>0</v>
      </c>
      <c r="X51" s="31"/>
      <c r="Y51" s="120">
        <v>264</v>
      </c>
      <c r="Z51" s="8">
        <f t="shared" si="16"/>
        <v>9041472.5799999982</v>
      </c>
      <c r="AA51" s="8">
        <f t="shared" si="17"/>
        <v>7280808.7018913869</v>
      </c>
      <c r="AB51" s="8">
        <f t="shared" si="18"/>
        <v>3250514.8134351471</v>
      </c>
      <c r="AC51" s="8">
        <f t="shared" si="31"/>
        <v>936649.70758190332</v>
      </c>
      <c r="AD51" s="31"/>
      <c r="AE51" s="8">
        <f t="shared" si="1"/>
        <v>34248.00219696969</v>
      </c>
      <c r="AF51" s="8">
        <f t="shared" si="2"/>
        <v>27578.820840497676</v>
      </c>
      <c r="AG51" s="8">
        <f t="shared" si="3"/>
        <v>12312.55611149677</v>
      </c>
      <c r="AH51" s="8">
        <v>3547.9155590223609</v>
      </c>
      <c r="AI51" s="31"/>
      <c r="AJ51" s="8">
        <f t="shared" si="62"/>
        <v>20509445.802908435</v>
      </c>
      <c r="AK51" s="8">
        <f t="shared" si="63"/>
        <v>77687.294707986497</v>
      </c>
      <c r="AL51" s="8">
        <f t="shared" si="64"/>
        <v>16322281.281891385</v>
      </c>
      <c r="AM51" s="8">
        <f t="shared" si="65"/>
        <v>4187164.5210170504</v>
      </c>
    </row>
    <row r="52" spans="1:39" x14ac:dyDescent="0.3">
      <c r="A52" s="6" t="str">
        <f>'EJ AD % 15'!A52</f>
        <v>DOCENCIA DEL IDIOMA INGLES</v>
      </c>
      <c r="B52" s="68">
        <f>'EJ AD % 14'!B52</f>
        <v>6</v>
      </c>
      <c r="C52" s="26">
        <v>6</v>
      </c>
      <c r="D52" s="8">
        <f>'EJ AD % 15'!D52</f>
        <v>0</v>
      </c>
      <c r="E52" s="8">
        <f t="shared" si="6"/>
        <v>0</v>
      </c>
      <c r="F52" s="8">
        <f>'EJ AD % 15'!E52</f>
        <v>0</v>
      </c>
      <c r="G52" s="8">
        <f t="shared" si="7"/>
        <v>0</v>
      </c>
      <c r="H52" s="8">
        <f>'EJ AD % 15'!F52</f>
        <v>0</v>
      </c>
      <c r="I52" s="8">
        <f t="shared" si="51"/>
        <v>0</v>
      </c>
      <c r="J52" s="8">
        <f>'EJ AD % 15'!G52</f>
        <v>0</v>
      </c>
      <c r="K52" s="8">
        <f t="shared" si="52"/>
        <v>0</v>
      </c>
      <c r="L52" s="8">
        <f>'EJ AD % 15'!H52</f>
        <v>0</v>
      </c>
      <c r="M52" s="8">
        <f t="shared" si="53"/>
        <v>0</v>
      </c>
      <c r="N52" s="8">
        <f>'EJ AD % 15'!I52</f>
        <v>0</v>
      </c>
      <c r="O52" s="8">
        <f t="shared" si="54"/>
        <v>0</v>
      </c>
      <c r="P52" s="8">
        <f>'EJ AD % 15'!J52</f>
        <v>0</v>
      </c>
      <c r="Q52" s="8">
        <f t="shared" si="55"/>
        <v>0</v>
      </c>
      <c r="R52" s="8">
        <f>'EJ AD % 15'!K52</f>
        <v>6.91</v>
      </c>
      <c r="S52" s="8">
        <f t="shared" si="56"/>
        <v>6523883.6100000003</v>
      </c>
      <c r="T52" s="8">
        <f>'EJ AD % 15'!M52</f>
        <v>0.26</v>
      </c>
      <c r="U52" s="8">
        <f t="shared" si="57"/>
        <v>35641.870000000003</v>
      </c>
      <c r="V52" s="8">
        <f>'EJ AD % 15'!L52</f>
        <v>0</v>
      </c>
      <c r="W52" s="8">
        <f t="shared" si="58"/>
        <v>0</v>
      </c>
      <c r="X52" s="31"/>
      <c r="Y52" s="120">
        <v>186</v>
      </c>
      <c r="Z52" s="8">
        <f t="shared" si="16"/>
        <v>6559525.4800000004</v>
      </c>
      <c r="AA52" s="8">
        <f t="shared" si="17"/>
        <v>5129660.6763325678</v>
      </c>
      <c r="AB52" s="8">
        <f t="shared" si="18"/>
        <v>2290135.4367383993</v>
      </c>
      <c r="AC52" s="8">
        <f t="shared" si="31"/>
        <v>1043251.3936166801</v>
      </c>
      <c r="AD52" s="31"/>
      <c r="AE52" s="8">
        <f t="shared" si="1"/>
        <v>35266.266021505377</v>
      </c>
      <c r="AF52" s="8">
        <f t="shared" si="2"/>
        <v>27578.820840497676</v>
      </c>
      <c r="AG52" s="8">
        <f t="shared" si="3"/>
        <v>12312.55611149677</v>
      </c>
      <c r="AH52" s="8">
        <v>5608.8784603047316</v>
      </c>
      <c r="AI52" s="31"/>
      <c r="AJ52" s="8">
        <f t="shared" si="62"/>
        <v>15022572.986687647</v>
      </c>
      <c r="AK52" s="8">
        <f t="shared" si="63"/>
        <v>80766.521433804548</v>
      </c>
      <c r="AL52" s="8">
        <f t="shared" si="64"/>
        <v>11689186.156332567</v>
      </c>
      <c r="AM52" s="8">
        <f t="shared" si="65"/>
        <v>3333386.8303550794</v>
      </c>
    </row>
    <row r="53" spans="1:39" x14ac:dyDescent="0.3">
      <c r="A53" s="6" t="str">
        <f>'EJ AD % 15'!A53</f>
        <v>DOCENCIA FRANCES Y ESPAÑOL COMO LENGUA EXTRANJERA</v>
      </c>
      <c r="B53" s="68">
        <f>'EJ AD % 14'!B53</f>
        <v>5</v>
      </c>
      <c r="C53" s="26">
        <v>6</v>
      </c>
      <c r="D53" s="8">
        <f>'EJ AD % 15'!D53</f>
        <v>0</v>
      </c>
      <c r="E53" s="8">
        <f t="shared" si="6"/>
        <v>0</v>
      </c>
      <c r="F53" s="8">
        <f>'EJ AD % 15'!E53</f>
        <v>0</v>
      </c>
      <c r="G53" s="8">
        <f t="shared" si="7"/>
        <v>0</v>
      </c>
      <c r="H53" s="8">
        <f>'EJ AD % 15'!F53</f>
        <v>0</v>
      </c>
      <c r="I53" s="8">
        <f t="shared" si="51"/>
        <v>0</v>
      </c>
      <c r="J53" s="8">
        <f>'EJ AD % 15'!G53</f>
        <v>0</v>
      </c>
      <c r="K53" s="8">
        <f t="shared" si="52"/>
        <v>0</v>
      </c>
      <c r="L53" s="8">
        <f>'EJ AD % 15'!H53</f>
        <v>0</v>
      </c>
      <c r="M53" s="8">
        <f t="shared" si="53"/>
        <v>0</v>
      </c>
      <c r="N53" s="8">
        <f>'EJ AD % 15'!I53</f>
        <v>0.22</v>
      </c>
      <c r="O53" s="8">
        <f t="shared" si="54"/>
        <v>95752.17</v>
      </c>
      <c r="P53" s="8">
        <f>'EJ AD % 15'!J53</f>
        <v>0</v>
      </c>
      <c r="Q53" s="8">
        <f t="shared" si="55"/>
        <v>0</v>
      </c>
      <c r="R53" s="8">
        <f>'EJ AD % 15'!K53</f>
        <v>4.12</v>
      </c>
      <c r="S53" s="8">
        <f t="shared" si="56"/>
        <v>3889782.99</v>
      </c>
      <c r="T53" s="8">
        <f>'EJ AD % 15'!M53</f>
        <v>2.83</v>
      </c>
      <c r="U53" s="8">
        <f t="shared" si="57"/>
        <v>387947.99</v>
      </c>
      <c r="V53" s="8">
        <f>'EJ AD % 15'!L53</f>
        <v>0</v>
      </c>
      <c r="W53" s="8">
        <f t="shared" si="58"/>
        <v>0</v>
      </c>
      <c r="X53" s="31"/>
      <c r="Y53" s="120">
        <v>103</v>
      </c>
      <c r="Z53" s="8">
        <f t="shared" si="16"/>
        <v>4373483.1500000004</v>
      </c>
      <c r="AA53" s="8">
        <f t="shared" si="17"/>
        <v>2840618.5465712608</v>
      </c>
      <c r="AB53" s="8">
        <f t="shared" si="18"/>
        <v>1268193.2794841672</v>
      </c>
      <c r="AC53" s="8">
        <f t="shared" si="31"/>
        <v>577714.48141138733</v>
      </c>
      <c r="AD53" s="31"/>
      <c r="AE53" s="8">
        <f t="shared" si="1"/>
        <v>42461.001456310682</v>
      </c>
      <c r="AF53" s="8">
        <f t="shared" si="2"/>
        <v>27578.820840497676</v>
      </c>
      <c r="AG53" s="8">
        <f t="shared" si="3"/>
        <v>12312.55611149677</v>
      </c>
      <c r="AH53" s="8">
        <v>5608.8784603047316</v>
      </c>
      <c r="AI53" s="31"/>
      <c r="AJ53" s="8">
        <f t="shared" si="62"/>
        <v>9060009.4574668147</v>
      </c>
      <c r="AK53" s="8">
        <f t="shared" si="63"/>
        <v>87961.256868609853</v>
      </c>
      <c r="AL53" s="8">
        <f t="shared" si="64"/>
        <v>7214101.6965712607</v>
      </c>
      <c r="AM53" s="8">
        <f t="shared" si="65"/>
        <v>1845907.7608955544</v>
      </c>
    </row>
    <row r="54" spans="1:39" x14ac:dyDescent="0.3">
      <c r="A54" s="6" t="str">
        <f>'EJ AD % 15'!A54</f>
        <v>ECONOMIA</v>
      </c>
      <c r="B54" s="68">
        <f>'EJ AD % 14'!B54</f>
        <v>3</v>
      </c>
      <c r="C54" s="26">
        <v>5</v>
      </c>
      <c r="D54" s="8">
        <f>'EJ AD % 15'!D54</f>
        <v>0</v>
      </c>
      <c r="E54" s="8">
        <f t="shared" si="6"/>
        <v>0</v>
      </c>
      <c r="F54" s="8">
        <f>'EJ AD % 15'!E54</f>
        <v>0.61</v>
      </c>
      <c r="G54" s="8">
        <f t="shared" si="7"/>
        <v>626318.84</v>
      </c>
      <c r="H54" s="8">
        <f>'EJ AD % 15'!F54</f>
        <v>0</v>
      </c>
      <c r="I54" s="8">
        <f t="shared" si="51"/>
        <v>0</v>
      </c>
      <c r="J54" s="8">
        <f>'EJ AD % 15'!G54</f>
        <v>0</v>
      </c>
      <c r="K54" s="8">
        <f t="shared" si="52"/>
        <v>0</v>
      </c>
      <c r="L54" s="8">
        <f>'EJ AD % 15'!H54</f>
        <v>0</v>
      </c>
      <c r="M54" s="8">
        <f t="shared" si="53"/>
        <v>0</v>
      </c>
      <c r="N54" s="8">
        <f>'EJ AD % 15'!I54</f>
        <v>5.35</v>
      </c>
      <c r="O54" s="8">
        <f t="shared" si="54"/>
        <v>2328518.71</v>
      </c>
      <c r="P54" s="8">
        <f>'EJ AD % 15'!J54</f>
        <v>0</v>
      </c>
      <c r="Q54" s="8">
        <f t="shared" si="55"/>
        <v>0</v>
      </c>
      <c r="R54" s="8">
        <f>'EJ AD % 15'!K54</f>
        <v>0.18</v>
      </c>
      <c r="S54" s="8">
        <f t="shared" si="56"/>
        <v>169941.98</v>
      </c>
      <c r="T54" s="8">
        <f>'EJ AD % 15'!M54</f>
        <v>0.26</v>
      </c>
      <c r="U54" s="8">
        <f t="shared" si="57"/>
        <v>35641.870000000003</v>
      </c>
      <c r="V54" s="8">
        <f>'EJ AD % 15'!L54</f>
        <v>0</v>
      </c>
      <c r="W54" s="8">
        <f t="shared" si="58"/>
        <v>0</v>
      </c>
      <c r="X54" s="31"/>
      <c r="Y54" s="120">
        <v>115</v>
      </c>
      <c r="Z54" s="8">
        <f t="shared" si="16"/>
        <v>3160421.4</v>
      </c>
      <c r="AA54" s="8">
        <f t="shared" si="17"/>
        <v>3171564.3966572327</v>
      </c>
      <c r="AB54" s="8">
        <f t="shared" si="18"/>
        <v>1415943.9528221285</v>
      </c>
      <c r="AC54" s="8">
        <f t="shared" si="31"/>
        <v>270360.18993439229</v>
      </c>
      <c r="AD54" s="31"/>
      <c r="AE54" s="8">
        <f t="shared" si="1"/>
        <v>27481.925217391305</v>
      </c>
      <c r="AF54" s="8">
        <f t="shared" si="2"/>
        <v>27578.820840497676</v>
      </c>
      <c r="AG54" s="8">
        <f t="shared" si="3"/>
        <v>12312.55611149677</v>
      </c>
      <c r="AH54" s="8">
        <v>2350.9581733425416</v>
      </c>
      <c r="AI54" s="31"/>
      <c r="AJ54" s="8">
        <f t="shared" si="62"/>
        <v>8018289.9394137533</v>
      </c>
      <c r="AK54" s="8">
        <f t="shared" si="63"/>
        <v>69724.260342728288</v>
      </c>
      <c r="AL54" s="8">
        <f t="shared" si="64"/>
        <v>6331985.7966572326</v>
      </c>
      <c r="AM54" s="8">
        <f t="shared" si="65"/>
        <v>1686304.1427565208</v>
      </c>
    </row>
    <row r="55" spans="1:39" x14ac:dyDescent="0.3">
      <c r="A55" s="6" t="str">
        <f>'EJ AD % 15'!A55</f>
        <v>ENFERMERIA</v>
      </c>
      <c r="B55" s="68">
        <f>'EJ AD % 14'!B55</f>
        <v>6</v>
      </c>
      <c r="C55" s="26">
        <v>3</v>
      </c>
      <c r="D55" s="8">
        <f>'EJ AD % 15'!D55</f>
        <v>0</v>
      </c>
      <c r="E55" s="8">
        <f t="shared" si="6"/>
        <v>0</v>
      </c>
      <c r="F55" s="8">
        <f>'EJ AD % 15'!E55</f>
        <v>2.91</v>
      </c>
      <c r="G55" s="8">
        <f t="shared" si="7"/>
        <v>2987848.89</v>
      </c>
      <c r="H55" s="8">
        <f>'EJ AD % 15'!F55</f>
        <v>0</v>
      </c>
      <c r="I55" s="8">
        <f t="shared" si="51"/>
        <v>0</v>
      </c>
      <c r="J55" s="8">
        <f>'EJ AD % 15'!G55</f>
        <v>24.28</v>
      </c>
      <c r="K55" s="8">
        <f t="shared" si="52"/>
        <v>14097233.26</v>
      </c>
      <c r="L55" s="8">
        <f>'EJ AD % 15'!H55</f>
        <v>0</v>
      </c>
      <c r="M55" s="8">
        <f t="shared" si="53"/>
        <v>0</v>
      </c>
      <c r="N55" s="8">
        <f>'EJ AD % 15'!I55</f>
        <v>0.19</v>
      </c>
      <c r="O55" s="8">
        <f t="shared" si="54"/>
        <v>82695.06</v>
      </c>
      <c r="P55" s="8">
        <f>'EJ AD % 15'!J55</f>
        <v>0</v>
      </c>
      <c r="Q55" s="8">
        <f t="shared" si="55"/>
        <v>0</v>
      </c>
      <c r="R55" s="8">
        <f>'EJ AD % 15'!K55</f>
        <v>0.93</v>
      </c>
      <c r="S55" s="8">
        <f t="shared" si="56"/>
        <v>878033.54</v>
      </c>
      <c r="T55" s="8">
        <f>'EJ AD % 15'!M55</f>
        <v>0</v>
      </c>
      <c r="U55" s="8">
        <f t="shared" si="57"/>
        <v>0</v>
      </c>
      <c r="V55" s="8">
        <f>'EJ AD % 15'!L55</f>
        <v>0</v>
      </c>
      <c r="W55" s="8">
        <f t="shared" si="58"/>
        <v>0</v>
      </c>
      <c r="X55" s="31"/>
      <c r="Y55" s="120">
        <v>520</v>
      </c>
      <c r="Z55" s="8">
        <f t="shared" si="16"/>
        <v>18045810.749999996</v>
      </c>
      <c r="AA55" s="8">
        <f t="shared" si="17"/>
        <v>14340986.837058792</v>
      </c>
      <c r="AB55" s="8">
        <f t="shared" si="18"/>
        <v>6402529.17797832</v>
      </c>
      <c r="AC55" s="8">
        <f t="shared" si="31"/>
        <v>2292907.6839126921</v>
      </c>
      <c r="AD55" s="31"/>
      <c r="AE55" s="8">
        <f t="shared" si="1"/>
        <v>34703.482211538452</v>
      </c>
      <c r="AF55" s="8">
        <f t="shared" si="2"/>
        <v>27578.820840497676</v>
      </c>
      <c r="AG55" s="8">
        <f t="shared" si="3"/>
        <v>12312.55611149677</v>
      </c>
      <c r="AH55" s="8">
        <v>4409.4378536782542</v>
      </c>
      <c r="AI55" s="31"/>
      <c r="AJ55" s="8">
        <f t="shared" si="62"/>
        <v>41082234.448949799</v>
      </c>
      <c r="AK55" s="8">
        <f t="shared" si="63"/>
        <v>79004.297017211153</v>
      </c>
      <c r="AL55" s="8">
        <f t="shared" si="64"/>
        <v>32386797.58705879</v>
      </c>
      <c r="AM55" s="8">
        <f t="shared" si="65"/>
        <v>8695436.8618910126</v>
      </c>
    </row>
    <row r="56" spans="1:39" x14ac:dyDescent="0.3">
      <c r="A56" s="6" t="str">
        <f>'EJ AD % 15'!A56</f>
        <v>MEDICO ESTOMATOLOGO</v>
      </c>
      <c r="B56" s="68">
        <f>'EJ AD % 14'!B56</f>
        <v>5</v>
      </c>
      <c r="C56" s="26">
        <v>3</v>
      </c>
      <c r="D56" s="8">
        <f>'EJ AD % 15'!D56</f>
        <v>0</v>
      </c>
      <c r="E56" s="8">
        <f t="shared" si="6"/>
        <v>0</v>
      </c>
      <c r="F56" s="8">
        <f>'EJ AD % 15'!E56</f>
        <v>2.44</v>
      </c>
      <c r="G56" s="8">
        <f t="shared" si="7"/>
        <v>2505275.36</v>
      </c>
      <c r="H56" s="8">
        <f>'EJ AD % 15'!F56</f>
        <v>0</v>
      </c>
      <c r="I56" s="8">
        <f t="shared" si="51"/>
        <v>0</v>
      </c>
      <c r="J56" s="8">
        <f>'EJ AD % 15'!G56</f>
        <v>33.31</v>
      </c>
      <c r="K56" s="8">
        <f t="shared" si="52"/>
        <v>19340149.91</v>
      </c>
      <c r="L56" s="8">
        <f>'EJ AD % 15'!H56</f>
        <v>0</v>
      </c>
      <c r="M56" s="8">
        <f t="shared" si="53"/>
        <v>0</v>
      </c>
      <c r="N56" s="8">
        <f>'EJ AD % 15'!I56</f>
        <v>0</v>
      </c>
      <c r="O56" s="8">
        <f t="shared" si="54"/>
        <v>0</v>
      </c>
      <c r="P56" s="8">
        <f>'EJ AD % 15'!J56</f>
        <v>0</v>
      </c>
      <c r="Q56" s="8">
        <f t="shared" si="55"/>
        <v>0</v>
      </c>
      <c r="R56" s="8">
        <f>'EJ AD % 15'!K56</f>
        <v>0.36</v>
      </c>
      <c r="S56" s="8">
        <f t="shared" si="56"/>
        <v>339883.95</v>
      </c>
      <c r="T56" s="8">
        <f>'EJ AD % 15'!M56</f>
        <v>0</v>
      </c>
      <c r="U56" s="8">
        <f t="shared" si="57"/>
        <v>0</v>
      </c>
      <c r="V56" s="8">
        <f>'EJ AD % 15'!L56</f>
        <v>0</v>
      </c>
      <c r="W56" s="8">
        <f t="shared" si="58"/>
        <v>0</v>
      </c>
      <c r="X56" s="31"/>
      <c r="Y56" s="120">
        <v>464</v>
      </c>
      <c r="Z56" s="8">
        <f t="shared" si="16"/>
        <v>22185309.219999999</v>
      </c>
      <c r="AA56" s="8">
        <f t="shared" si="17"/>
        <v>12796572.869990923</v>
      </c>
      <c r="AB56" s="8">
        <f t="shared" si="18"/>
        <v>5713026.0357345007</v>
      </c>
      <c r="AC56" s="8">
        <f t="shared" si="31"/>
        <v>2045979.1641067099</v>
      </c>
      <c r="AD56" s="31"/>
      <c r="AE56" s="8">
        <f t="shared" si="1"/>
        <v>47813.166422413793</v>
      </c>
      <c r="AF56" s="8">
        <f t="shared" si="2"/>
        <v>27578.820840497676</v>
      </c>
      <c r="AG56" s="8">
        <f t="shared" si="3"/>
        <v>12312.55611149677</v>
      </c>
      <c r="AH56" s="8">
        <v>4409.4378536782542</v>
      </c>
      <c r="AI56" s="31"/>
      <c r="AJ56" s="8">
        <f t="shared" si="62"/>
        <v>42740887.28983213</v>
      </c>
      <c r="AK56" s="8">
        <f t="shared" si="63"/>
        <v>92113.981228086486</v>
      </c>
      <c r="AL56" s="8">
        <f t="shared" si="64"/>
        <v>34981882.089990921</v>
      </c>
      <c r="AM56" s="8">
        <f t="shared" si="65"/>
        <v>7759005.1998412106</v>
      </c>
    </row>
    <row r="57" spans="1:39" x14ac:dyDescent="0.3">
      <c r="A57" s="6" t="str">
        <f>'EJ AD % 15'!A57</f>
        <v>FILOSOFIA</v>
      </c>
      <c r="B57" s="68">
        <f>'EJ AD % 14'!B57</f>
        <v>6</v>
      </c>
      <c r="C57" s="26">
        <v>6</v>
      </c>
      <c r="D57" s="8">
        <f>'EJ AD % 15'!D57</f>
        <v>0</v>
      </c>
      <c r="E57" s="8">
        <f t="shared" si="6"/>
        <v>0</v>
      </c>
      <c r="F57" s="8">
        <f>'EJ AD % 15'!E57</f>
        <v>0</v>
      </c>
      <c r="G57" s="8">
        <f t="shared" si="7"/>
        <v>0</v>
      </c>
      <c r="H57" s="8">
        <f>'EJ AD % 15'!F57</f>
        <v>0</v>
      </c>
      <c r="I57" s="8">
        <f t="shared" si="51"/>
        <v>0</v>
      </c>
      <c r="J57" s="8">
        <f>'EJ AD % 15'!G57</f>
        <v>0</v>
      </c>
      <c r="K57" s="8">
        <f t="shared" si="52"/>
        <v>0</v>
      </c>
      <c r="L57" s="8">
        <f>'EJ AD % 15'!H57</f>
        <v>0</v>
      </c>
      <c r="M57" s="8">
        <f t="shared" si="53"/>
        <v>0</v>
      </c>
      <c r="N57" s="8">
        <f>'EJ AD % 15'!I57</f>
        <v>0</v>
      </c>
      <c r="O57" s="8">
        <f t="shared" si="54"/>
        <v>0</v>
      </c>
      <c r="P57" s="8">
        <f>'EJ AD % 15'!J57</f>
        <v>0</v>
      </c>
      <c r="Q57" s="8">
        <f t="shared" si="55"/>
        <v>0</v>
      </c>
      <c r="R57" s="8">
        <f>'EJ AD % 15'!K57</f>
        <v>4.38</v>
      </c>
      <c r="S57" s="8">
        <f t="shared" si="56"/>
        <v>4135254.74</v>
      </c>
      <c r="T57" s="8">
        <f>'EJ AD % 15'!M57</f>
        <v>0.39</v>
      </c>
      <c r="U57" s="8">
        <f t="shared" si="57"/>
        <v>53462.8</v>
      </c>
      <c r="V57" s="8">
        <f>'EJ AD % 15'!L57</f>
        <v>0</v>
      </c>
      <c r="W57" s="8">
        <f t="shared" si="58"/>
        <v>0</v>
      </c>
      <c r="X57" s="31"/>
      <c r="Y57" s="120">
        <v>64</v>
      </c>
      <c r="Z57" s="8">
        <f t="shared" si="16"/>
        <v>4188717.54</v>
      </c>
      <c r="AA57" s="8">
        <f t="shared" si="17"/>
        <v>1765044.5337918513</v>
      </c>
      <c r="AB57" s="8">
        <f t="shared" si="18"/>
        <v>788003.59113579325</v>
      </c>
      <c r="AC57" s="8">
        <f t="shared" si="31"/>
        <v>358968.22145950282</v>
      </c>
      <c r="AD57" s="31"/>
      <c r="AE57" s="8">
        <f t="shared" si="1"/>
        <v>65448.711562500001</v>
      </c>
      <c r="AF57" s="8">
        <f t="shared" si="2"/>
        <v>27578.820840497676</v>
      </c>
      <c r="AG57" s="8">
        <f t="shared" si="3"/>
        <v>12312.55611149677</v>
      </c>
      <c r="AH57" s="8">
        <v>5608.8784603047316</v>
      </c>
      <c r="AI57" s="31"/>
      <c r="AJ57" s="8">
        <f t="shared" si="62"/>
        <v>7100733.886387147</v>
      </c>
      <c r="AK57" s="8">
        <f t="shared" si="63"/>
        <v>110948.96697479917</v>
      </c>
      <c r="AL57" s="8">
        <f t="shared" si="64"/>
        <v>5953762.0737918513</v>
      </c>
      <c r="AM57" s="8">
        <f t="shared" si="65"/>
        <v>1146971.8125952962</v>
      </c>
    </row>
    <row r="58" spans="1:39" x14ac:dyDescent="0.3">
      <c r="A58" s="6" t="str">
        <f>'EJ AD % 15'!A58</f>
        <v>GESTION TURISTICA</v>
      </c>
      <c r="B58" s="68">
        <f>'EJ AD % 14'!B58</f>
        <v>1</v>
      </c>
      <c r="C58" s="26">
        <v>5</v>
      </c>
      <c r="D58" s="8">
        <f>'EJ AD % 15'!D58</f>
        <v>0</v>
      </c>
      <c r="E58" s="8">
        <f t="shared" si="6"/>
        <v>0</v>
      </c>
      <c r="F58" s="8">
        <f>'EJ AD % 15'!E58</f>
        <v>0.67</v>
      </c>
      <c r="G58" s="8">
        <f t="shared" si="7"/>
        <v>687923.97</v>
      </c>
      <c r="H58" s="8">
        <f>'EJ AD % 15'!F58</f>
        <v>0</v>
      </c>
      <c r="I58" s="8">
        <f t="shared" si="51"/>
        <v>0</v>
      </c>
      <c r="J58" s="8">
        <f>'EJ AD % 15'!G58</f>
        <v>0</v>
      </c>
      <c r="K58" s="8">
        <f t="shared" si="52"/>
        <v>0</v>
      </c>
      <c r="L58" s="8">
        <f>'EJ AD % 15'!H58</f>
        <v>0</v>
      </c>
      <c r="M58" s="8">
        <f t="shared" si="53"/>
        <v>0</v>
      </c>
      <c r="N58" s="8">
        <f>'EJ AD % 15'!I58</f>
        <v>7.46</v>
      </c>
      <c r="O58" s="8">
        <f t="shared" si="54"/>
        <v>3246869.08</v>
      </c>
      <c r="P58" s="8">
        <f>'EJ AD % 15'!J58</f>
        <v>0</v>
      </c>
      <c r="Q58" s="8">
        <f t="shared" si="55"/>
        <v>0</v>
      </c>
      <c r="R58" s="8">
        <f>'EJ AD % 15'!K58</f>
        <v>0.48</v>
      </c>
      <c r="S58" s="8">
        <f t="shared" si="56"/>
        <v>453178.6</v>
      </c>
      <c r="T58" s="8">
        <f>'EJ AD % 15'!M58</f>
        <v>0</v>
      </c>
      <c r="U58" s="8">
        <f t="shared" si="57"/>
        <v>0</v>
      </c>
      <c r="V58" s="8">
        <f>'EJ AD % 15'!L58</f>
        <v>0</v>
      </c>
      <c r="W58" s="8">
        <f t="shared" si="58"/>
        <v>0</v>
      </c>
      <c r="X58" s="31"/>
      <c r="Y58" s="120">
        <v>157</v>
      </c>
      <c r="Z58" s="8">
        <f t="shared" si="16"/>
        <v>4387971.6499999994</v>
      </c>
      <c r="AA58" s="8">
        <f t="shared" si="17"/>
        <v>4329874.8719581347</v>
      </c>
      <c r="AB58" s="8">
        <f t="shared" si="18"/>
        <v>1933071.3095049928</v>
      </c>
      <c r="AC58" s="8">
        <f t="shared" si="31"/>
        <v>369100.43321477901</v>
      </c>
      <c r="AD58" s="31"/>
      <c r="AE58" s="8">
        <f t="shared" si="1"/>
        <v>27948.86401273885</v>
      </c>
      <c r="AF58" s="8">
        <f t="shared" si="2"/>
        <v>27578.820840497676</v>
      </c>
      <c r="AG58" s="8">
        <f t="shared" si="3"/>
        <v>12312.55611149677</v>
      </c>
      <c r="AH58" s="8">
        <v>2350.9581733425416</v>
      </c>
      <c r="AI58" s="31"/>
      <c r="AJ58" s="8">
        <f t="shared" si="62"/>
        <v>11020018.264677906</v>
      </c>
      <c r="AK58" s="8">
        <f t="shared" si="63"/>
        <v>70191.199138075841</v>
      </c>
      <c r="AL58" s="8">
        <f t="shared" si="64"/>
        <v>8717846.5219581351</v>
      </c>
      <c r="AM58" s="8">
        <f t="shared" si="65"/>
        <v>2302171.7427197718</v>
      </c>
    </row>
    <row r="59" spans="1:39" x14ac:dyDescent="0.3">
      <c r="A59" s="6" t="str">
        <f>'EJ AD % 15'!A59</f>
        <v>HISTORIA</v>
      </c>
      <c r="B59" s="68">
        <f>'EJ AD % 14'!B59</f>
        <v>2</v>
      </c>
      <c r="C59" s="26">
        <v>6</v>
      </c>
      <c r="D59" s="8">
        <f>'EJ AD % 15'!D59</f>
        <v>0</v>
      </c>
      <c r="E59" s="8">
        <f t="shared" si="6"/>
        <v>0</v>
      </c>
      <c r="F59" s="8">
        <f>'EJ AD % 15'!E59</f>
        <v>7.0000000000000007E-2</v>
      </c>
      <c r="G59" s="8">
        <f t="shared" si="7"/>
        <v>71872.649999999994</v>
      </c>
      <c r="H59" s="8">
        <f>'EJ AD % 15'!F59</f>
        <v>0</v>
      </c>
      <c r="I59" s="8">
        <f t="shared" si="51"/>
        <v>0</v>
      </c>
      <c r="J59" s="8">
        <f>'EJ AD % 15'!G59</f>
        <v>0</v>
      </c>
      <c r="K59" s="8">
        <f t="shared" si="52"/>
        <v>0</v>
      </c>
      <c r="L59" s="8">
        <f>'EJ AD % 15'!H59</f>
        <v>0</v>
      </c>
      <c r="M59" s="8">
        <f t="shared" si="53"/>
        <v>0</v>
      </c>
      <c r="N59" s="8">
        <f>'EJ AD % 15'!I59</f>
        <v>0.09</v>
      </c>
      <c r="O59" s="8">
        <f t="shared" si="54"/>
        <v>39171.339999999997</v>
      </c>
      <c r="P59" s="8">
        <f>'EJ AD % 15'!J59</f>
        <v>0</v>
      </c>
      <c r="Q59" s="8">
        <f t="shared" si="55"/>
        <v>0</v>
      </c>
      <c r="R59" s="8">
        <f>'EJ AD % 15'!K59</f>
        <v>3.69</v>
      </c>
      <c r="S59" s="8">
        <f t="shared" si="56"/>
        <v>3483810.5</v>
      </c>
      <c r="T59" s="8">
        <f>'EJ AD % 15'!M59</f>
        <v>1.41</v>
      </c>
      <c r="U59" s="8">
        <f t="shared" si="57"/>
        <v>193288.58</v>
      </c>
      <c r="V59" s="8">
        <f>'EJ AD % 15'!L59</f>
        <v>0</v>
      </c>
      <c r="W59" s="8">
        <f t="shared" si="58"/>
        <v>0</v>
      </c>
      <c r="X59" s="31"/>
      <c r="Y59" s="120">
        <v>91</v>
      </c>
      <c r="Z59" s="8">
        <f t="shared" si="16"/>
        <v>3788143.0700000003</v>
      </c>
      <c r="AA59" s="8">
        <f t="shared" si="17"/>
        <v>2509672.6964852884</v>
      </c>
      <c r="AB59" s="8">
        <f t="shared" si="18"/>
        <v>1120442.6061462059</v>
      </c>
      <c r="AC59" s="8">
        <f t="shared" si="31"/>
        <v>510407.93988773058</v>
      </c>
      <c r="AD59" s="31"/>
      <c r="AE59" s="8">
        <f t="shared" si="1"/>
        <v>41627.945824175826</v>
      </c>
      <c r="AF59" s="8">
        <f t="shared" si="2"/>
        <v>27578.820840497676</v>
      </c>
      <c r="AG59" s="8">
        <f t="shared" si="3"/>
        <v>12312.55611149677</v>
      </c>
      <c r="AH59" s="8">
        <v>5608.8784603047316</v>
      </c>
      <c r="AI59" s="31"/>
      <c r="AJ59" s="8">
        <f t="shared" si="62"/>
        <v>7928666.3125192253</v>
      </c>
      <c r="AK59" s="8">
        <f t="shared" si="63"/>
        <v>87128.201236474997</v>
      </c>
      <c r="AL59" s="8">
        <f t="shared" si="64"/>
        <v>6297815.7664852887</v>
      </c>
      <c r="AM59" s="8">
        <f t="shared" si="65"/>
        <v>1630850.5460339366</v>
      </c>
    </row>
    <row r="60" spans="1:39" x14ac:dyDescent="0.3">
      <c r="A60" s="6" t="str">
        <f>'EJ AD % 15'!A60</f>
        <v>ING AGROINDUSTRIAL</v>
      </c>
      <c r="B60" s="68">
        <f>'EJ AD % 14'!B60</f>
        <v>1</v>
      </c>
      <c r="C60" s="26">
        <v>1</v>
      </c>
      <c r="D60" s="8">
        <f>'EJ AD % 15'!D60</f>
        <v>15.71</v>
      </c>
      <c r="E60" s="8">
        <f t="shared" si="6"/>
        <v>6319087.8200000003</v>
      </c>
      <c r="F60" s="8">
        <f>'EJ AD % 15'!E60</f>
        <v>1.55</v>
      </c>
      <c r="G60" s="8">
        <f t="shared" si="7"/>
        <v>1591465.9</v>
      </c>
      <c r="H60" s="8">
        <f>'EJ AD % 15'!F60</f>
        <v>0</v>
      </c>
      <c r="I60" s="8">
        <f t="shared" si="51"/>
        <v>0</v>
      </c>
      <c r="J60" s="8">
        <f>'EJ AD % 15'!G60</f>
        <v>0</v>
      </c>
      <c r="K60" s="8">
        <f t="shared" si="52"/>
        <v>0</v>
      </c>
      <c r="L60" s="8">
        <f>'EJ AD % 15'!H60</f>
        <v>0.11</v>
      </c>
      <c r="M60" s="8">
        <f t="shared" si="53"/>
        <v>59395.74</v>
      </c>
      <c r="N60" s="8">
        <f>'EJ AD % 15'!I60</f>
        <v>0.65</v>
      </c>
      <c r="O60" s="8">
        <f t="shared" si="54"/>
        <v>282904.14</v>
      </c>
      <c r="P60" s="8">
        <f>'EJ AD % 15'!J60</f>
        <v>0</v>
      </c>
      <c r="Q60" s="8">
        <f t="shared" si="55"/>
        <v>0</v>
      </c>
      <c r="R60" s="8">
        <f>'EJ AD % 15'!K60</f>
        <v>0.2</v>
      </c>
      <c r="S60" s="8">
        <f t="shared" si="56"/>
        <v>188824.42</v>
      </c>
      <c r="T60" s="8">
        <f>'EJ AD % 15'!M60</f>
        <v>0</v>
      </c>
      <c r="U60" s="8">
        <f t="shared" si="57"/>
        <v>0</v>
      </c>
      <c r="V60" s="8">
        <f>'EJ AD % 15'!L60</f>
        <v>0</v>
      </c>
      <c r="W60" s="8">
        <f t="shared" si="58"/>
        <v>0</v>
      </c>
      <c r="X60" s="31"/>
      <c r="Y60" s="120">
        <v>151</v>
      </c>
      <c r="Z60" s="8">
        <f t="shared" si="16"/>
        <v>8441678.0200000014</v>
      </c>
      <c r="AA60" s="8">
        <f t="shared" si="17"/>
        <v>4164401.9469151492</v>
      </c>
      <c r="AB60" s="8">
        <f t="shared" si="18"/>
        <v>1859195.9728360123</v>
      </c>
      <c r="AC60" s="8">
        <f t="shared" si="31"/>
        <v>1032582.5095590324</v>
      </c>
      <c r="AD60" s="31"/>
      <c r="AE60" s="8">
        <f t="shared" si="1"/>
        <v>55905.152450331138</v>
      </c>
      <c r="AF60" s="8">
        <f t="shared" si="2"/>
        <v>27578.820840497676</v>
      </c>
      <c r="AG60" s="8">
        <f t="shared" si="3"/>
        <v>12312.55611149677</v>
      </c>
      <c r="AH60" s="8">
        <v>6838.2947652916055</v>
      </c>
      <c r="AI60" s="31"/>
      <c r="AJ60" s="8">
        <f t="shared" si="62"/>
        <v>15497858.449310195</v>
      </c>
      <c r="AK60" s="8">
        <f t="shared" si="63"/>
        <v>102634.82416761719</v>
      </c>
      <c r="AL60" s="8">
        <f t="shared" si="64"/>
        <v>12606079.966915151</v>
      </c>
      <c r="AM60" s="8">
        <f t="shared" si="65"/>
        <v>2891778.4823950445</v>
      </c>
    </row>
    <row r="61" spans="1:39" x14ac:dyDescent="0.3">
      <c r="A61" s="6" t="str">
        <f>'EJ AD % 15'!A61</f>
        <v>ING. AUTOMOTRIZ</v>
      </c>
      <c r="B61" s="68">
        <f>'EJ AD % 14'!B61</f>
        <v>8</v>
      </c>
      <c r="C61" s="26">
        <v>8</v>
      </c>
      <c r="D61" s="8">
        <f>'EJ AD % 15'!D61</f>
        <v>0</v>
      </c>
      <c r="E61" s="8">
        <f t="shared" si="6"/>
        <v>0</v>
      </c>
      <c r="F61" s="8">
        <f>'EJ AD % 15'!E61</f>
        <v>2.54</v>
      </c>
      <c r="G61" s="8">
        <f t="shared" si="7"/>
        <v>2607950.58</v>
      </c>
      <c r="H61" s="8">
        <f>'EJ AD % 15'!F61</f>
        <v>27.24</v>
      </c>
      <c r="I61" s="8">
        <f t="shared" si="51"/>
        <v>1647551.79</v>
      </c>
      <c r="J61" s="8">
        <f>'EJ AD % 15'!G61</f>
        <v>0</v>
      </c>
      <c r="K61" s="8">
        <f t="shared" si="52"/>
        <v>0</v>
      </c>
      <c r="L61" s="8">
        <f>'EJ AD % 15'!H61</f>
        <v>0</v>
      </c>
      <c r="M61" s="8">
        <f t="shared" si="53"/>
        <v>0</v>
      </c>
      <c r="N61" s="8">
        <f>'EJ AD % 15'!I61</f>
        <v>0.19</v>
      </c>
      <c r="O61" s="8">
        <f t="shared" si="54"/>
        <v>82695.06</v>
      </c>
      <c r="P61" s="8">
        <f>'EJ AD % 15'!J61</f>
        <v>0</v>
      </c>
      <c r="Q61" s="8">
        <f t="shared" si="55"/>
        <v>0</v>
      </c>
      <c r="R61" s="8">
        <f>'EJ AD % 15'!K61</f>
        <v>0.5</v>
      </c>
      <c r="S61" s="8">
        <f t="shared" si="56"/>
        <v>472061.04</v>
      </c>
      <c r="T61" s="8">
        <f>'EJ AD % 15'!M61</f>
        <v>0.26</v>
      </c>
      <c r="U61" s="8">
        <f t="shared" si="57"/>
        <v>35641.870000000003</v>
      </c>
      <c r="V61" s="8">
        <f>'EJ AD % 15'!L61</f>
        <v>0</v>
      </c>
      <c r="W61" s="8">
        <f t="shared" si="58"/>
        <v>0</v>
      </c>
      <c r="X61" s="31"/>
      <c r="Y61" s="120">
        <v>234</v>
      </c>
      <c r="Z61" s="8">
        <f t="shared" si="16"/>
        <v>4845900.34</v>
      </c>
      <c r="AA61" s="8">
        <f t="shared" si="17"/>
        <v>6453444.0766764563</v>
      </c>
      <c r="AB61" s="8">
        <f t="shared" si="18"/>
        <v>2881138.1300902441</v>
      </c>
      <c r="AC61" s="8">
        <f t="shared" si="31"/>
        <v>280027.13830985909</v>
      </c>
      <c r="AD61" s="31"/>
      <c r="AE61" s="8">
        <f t="shared" si="1"/>
        <v>20708.975811965811</v>
      </c>
      <c r="AF61" s="8">
        <f t="shared" si="2"/>
        <v>27578.820840497676</v>
      </c>
      <c r="AG61" s="8">
        <f t="shared" si="3"/>
        <v>12312.55611149677</v>
      </c>
      <c r="AH61" s="8">
        <v>1196.697172264355</v>
      </c>
      <c r="AI61" s="31"/>
      <c r="AJ61" s="8">
        <f t="shared" si="62"/>
        <v>14460509.685076559</v>
      </c>
      <c r="AK61" s="8">
        <f t="shared" si="63"/>
        <v>61797.049936224612</v>
      </c>
      <c r="AL61" s="8">
        <f t="shared" si="64"/>
        <v>11299344.416676456</v>
      </c>
      <c r="AM61" s="8">
        <f t="shared" si="65"/>
        <v>3161165.2684001033</v>
      </c>
    </row>
    <row r="62" spans="1:39" x14ac:dyDescent="0.3">
      <c r="A62" s="6" t="str">
        <f>'EJ AD % 15'!A62</f>
        <v>ING. BIOQUIMICA</v>
      </c>
      <c r="B62" s="68">
        <f>'EJ AD % 14'!B62</f>
        <v>8</v>
      </c>
      <c r="C62" s="26">
        <v>2</v>
      </c>
      <c r="D62" s="8">
        <f>'EJ AD % 15'!D62</f>
        <v>1.27</v>
      </c>
      <c r="E62" s="8">
        <f t="shared" si="6"/>
        <v>510836.51</v>
      </c>
      <c r="F62" s="8">
        <f>'EJ AD % 15'!E62</f>
        <v>3.86</v>
      </c>
      <c r="G62" s="8">
        <f t="shared" si="7"/>
        <v>3963263.48</v>
      </c>
      <c r="H62" s="8">
        <f>'EJ AD % 15'!F62</f>
        <v>0</v>
      </c>
      <c r="I62" s="8">
        <f t="shared" si="51"/>
        <v>0</v>
      </c>
      <c r="J62" s="8">
        <f>'EJ AD % 15'!G62</f>
        <v>0</v>
      </c>
      <c r="K62" s="8">
        <f t="shared" si="52"/>
        <v>0</v>
      </c>
      <c r="L62" s="8">
        <f>'EJ AD % 15'!H62</f>
        <v>0</v>
      </c>
      <c r="M62" s="8">
        <f t="shared" si="53"/>
        <v>0</v>
      </c>
      <c r="N62" s="8">
        <f>'EJ AD % 15'!I62</f>
        <v>0.11</v>
      </c>
      <c r="O62" s="8">
        <f t="shared" si="54"/>
        <v>47876.09</v>
      </c>
      <c r="P62" s="8">
        <f>'EJ AD % 15'!J62</f>
        <v>0</v>
      </c>
      <c r="Q62" s="8">
        <f t="shared" si="55"/>
        <v>0</v>
      </c>
      <c r="R62" s="8">
        <f>'EJ AD % 15'!K62</f>
        <v>0</v>
      </c>
      <c r="S62" s="8">
        <f t="shared" si="56"/>
        <v>0</v>
      </c>
      <c r="T62" s="8">
        <f>'EJ AD % 15'!M62</f>
        <v>0</v>
      </c>
      <c r="U62" s="8">
        <f t="shared" si="57"/>
        <v>0</v>
      </c>
      <c r="V62" s="8">
        <f>'EJ AD % 15'!L62</f>
        <v>0</v>
      </c>
      <c r="W62" s="8">
        <f t="shared" si="58"/>
        <v>0</v>
      </c>
      <c r="X62" s="31"/>
      <c r="Y62" s="120">
        <v>197</v>
      </c>
      <c r="Z62" s="8">
        <f t="shared" si="16"/>
        <v>4521976.08</v>
      </c>
      <c r="AA62" s="8">
        <f t="shared" si="17"/>
        <v>5433027.7055780422</v>
      </c>
      <c r="AB62" s="8">
        <f t="shared" si="18"/>
        <v>2425573.5539648635</v>
      </c>
      <c r="AC62" s="8">
        <f t="shared" si="31"/>
        <v>1231291.4703926481</v>
      </c>
      <c r="AD62" s="31"/>
      <c r="AE62" s="8">
        <f t="shared" si="1"/>
        <v>22954.193299492385</v>
      </c>
      <c r="AF62" s="8">
        <f t="shared" si="2"/>
        <v>27578.820840497676</v>
      </c>
      <c r="AG62" s="8">
        <f t="shared" si="3"/>
        <v>12312.55611149677</v>
      </c>
      <c r="AH62" s="8">
        <v>6250.210509607351</v>
      </c>
      <c r="AI62" s="31"/>
      <c r="AJ62" s="8">
        <f t="shared" si="62"/>
        <v>13611868.809935555</v>
      </c>
      <c r="AK62" s="8">
        <f t="shared" si="63"/>
        <v>69095.780761094182</v>
      </c>
      <c r="AL62" s="8">
        <f t="shared" si="64"/>
        <v>9955003.7855780423</v>
      </c>
      <c r="AM62" s="8">
        <f t="shared" si="65"/>
        <v>3656865.0243575117</v>
      </c>
    </row>
    <row r="63" spans="1:39" x14ac:dyDescent="0.3">
      <c r="A63" s="6" t="str">
        <f>'EJ AD % 15'!A63</f>
        <v>ING. BIOMEDICA</v>
      </c>
      <c r="B63" s="68">
        <f>'EJ AD % 14'!B63</f>
        <v>2</v>
      </c>
      <c r="C63" s="26">
        <v>8</v>
      </c>
      <c r="D63" s="8">
        <f>'EJ AD % 15'!D63</f>
        <v>0</v>
      </c>
      <c r="E63" s="8">
        <f t="shared" si="6"/>
        <v>0</v>
      </c>
      <c r="F63" s="8">
        <f>'EJ AD % 15'!E63</f>
        <v>3.35</v>
      </c>
      <c r="G63" s="8">
        <f t="shared" si="7"/>
        <v>3439619.86</v>
      </c>
      <c r="H63" s="8">
        <f>'EJ AD % 15'!F63</f>
        <v>15.09</v>
      </c>
      <c r="I63" s="8">
        <f t="shared" si="51"/>
        <v>912685.63</v>
      </c>
      <c r="J63" s="8">
        <f>'EJ AD % 15'!G63</f>
        <v>0</v>
      </c>
      <c r="K63" s="8">
        <f t="shared" si="52"/>
        <v>0</v>
      </c>
      <c r="L63" s="8">
        <f>'EJ AD % 15'!H63</f>
        <v>0</v>
      </c>
      <c r="M63" s="8">
        <f t="shared" si="53"/>
        <v>0</v>
      </c>
      <c r="N63" s="8">
        <f>'EJ AD % 15'!I63</f>
        <v>0.17</v>
      </c>
      <c r="O63" s="8">
        <f t="shared" si="54"/>
        <v>73990.31</v>
      </c>
      <c r="P63" s="8">
        <f>'EJ AD % 15'!J63</f>
        <v>0</v>
      </c>
      <c r="Q63" s="8">
        <f t="shared" si="55"/>
        <v>0</v>
      </c>
      <c r="R63" s="8">
        <f>'EJ AD % 15'!K63</f>
        <v>0.5</v>
      </c>
      <c r="S63" s="8">
        <f t="shared" si="56"/>
        <v>472061.04</v>
      </c>
      <c r="T63" s="8">
        <f>'EJ AD % 15'!M63</f>
        <v>0.51</v>
      </c>
      <c r="U63" s="8">
        <f t="shared" si="57"/>
        <v>69912.89</v>
      </c>
      <c r="V63" s="8">
        <f>'EJ AD % 15'!L63</f>
        <v>0</v>
      </c>
      <c r="W63" s="8">
        <f t="shared" si="58"/>
        <v>0</v>
      </c>
      <c r="X63" s="31"/>
      <c r="Y63" s="120">
        <v>229</v>
      </c>
      <c r="Z63" s="8">
        <f t="shared" si="16"/>
        <v>4968269.7299999995</v>
      </c>
      <c r="AA63" s="8">
        <f t="shared" si="17"/>
        <v>6315549.9724739678</v>
      </c>
      <c r="AB63" s="8">
        <f t="shared" si="18"/>
        <v>2819575.3495327602</v>
      </c>
      <c r="AC63" s="8">
        <f t="shared" si="31"/>
        <v>274043.65244853729</v>
      </c>
      <c r="AD63" s="31"/>
      <c r="AE63" s="8">
        <f t="shared" si="1"/>
        <v>21695.501004366812</v>
      </c>
      <c r="AF63" s="8">
        <f t="shared" si="2"/>
        <v>27578.820840497676</v>
      </c>
      <c r="AG63" s="8">
        <f t="shared" si="3"/>
        <v>12312.55611149677</v>
      </c>
      <c r="AH63" s="8">
        <v>1196.697172264355</v>
      </c>
      <c r="AI63" s="31"/>
      <c r="AJ63" s="8">
        <f t="shared" si="62"/>
        <v>14377438.704455266</v>
      </c>
      <c r="AK63" s="8">
        <f t="shared" si="63"/>
        <v>62783.575128625613</v>
      </c>
      <c r="AL63" s="8">
        <f t="shared" si="64"/>
        <v>11283819.702473968</v>
      </c>
      <c r="AM63" s="8">
        <f t="shared" si="65"/>
        <v>3093619.0019812975</v>
      </c>
    </row>
    <row r="64" spans="1:39" x14ac:dyDescent="0.3">
      <c r="A64" s="6" t="str">
        <f>'EJ AD % 15'!A64</f>
        <v>ING. EN DISEÑO MECÁNICO</v>
      </c>
      <c r="B64" s="68">
        <f>'EJ AD % 14'!B64</f>
        <v>4</v>
      </c>
      <c r="C64" s="26">
        <v>8</v>
      </c>
      <c r="D64" s="8">
        <f>'EJ AD % 15'!D64</f>
        <v>0</v>
      </c>
      <c r="E64" s="8">
        <f t="shared" si="6"/>
        <v>0</v>
      </c>
      <c r="F64" s="8">
        <f>'EJ AD % 15'!E64</f>
        <v>1.1499999999999999</v>
      </c>
      <c r="G64" s="8">
        <f t="shared" si="7"/>
        <v>1180765.03</v>
      </c>
      <c r="H64" s="8">
        <f>'EJ AD % 15'!F64</f>
        <v>14.6</v>
      </c>
      <c r="I64" s="8">
        <f t="shared" si="51"/>
        <v>883049.05</v>
      </c>
      <c r="J64" s="8">
        <f>'EJ AD % 15'!G64</f>
        <v>0</v>
      </c>
      <c r="K64" s="8">
        <f t="shared" si="52"/>
        <v>0</v>
      </c>
      <c r="L64" s="8">
        <f>'EJ AD % 15'!H64</f>
        <v>0</v>
      </c>
      <c r="M64" s="8">
        <f t="shared" si="53"/>
        <v>0</v>
      </c>
      <c r="N64" s="8">
        <f>'EJ AD % 15'!I64</f>
        <v>0.43</v>
      </c>
      <c r="O64" s="8">
        <f t="shared" si="54"/>
        <v>187151.97</v>
      </c>
      <c r="P64" s="8">
        <f>'EJ AD % 15'!J64</f>
        <v>0</v>
      </c>
      <c r="Q64" s="8">
        <f t="shared" si="55"/>
        <v>0</v>
      </c>
      <c r="R64" s="8">
        <f>'EJ AD % 15'!K64</f>
        <v>0.14000000000000001</v>
      </c>
      <c r="S64" s="8">
        <f t="shared" si="56"/>
        <v>132177.09</v>
      </c>
      <c r="T64" s="8">
        <f>'EJ AD % 15'!M64</f>
        <v>0</v>
      </c>
      <c r="U64" s="8">
        <f t="shared" si="57"/>
        <v>0</v>
      </c>
      <c r="V64" s="8">
        <f>'EJ AD % 15'!L64</f>
        <v>0</v>
      </c>
      <c r="W64" s="8">
        <f t="shared" si="58"/>
        <v>0</v>
      </c>
      <c r="X64" s="31"/>
      <c r="Y64" s="120">
        <v>90</v>
      </c>
      <c r="Z64" s="8">
        <f t="shared" si="16"/>
        <v>2383143.14</v>
      </c>
      <c r="AA64" s="8">
        <f t="shared" si="17"/>
        <v>2482093.8756447909</v>
      </c>
      <c r="AB64" s="8">
        <f t="shared" ref="AB64:AB92" si="74">Y64*AG64</f>
        <v>1108130.0500347093</v>
      </c>
      <c r="AC64" s="8">
        <f t="shared" si="31"/>
        <v>107702.74550379196</v>
      </c>
      <c r="AD64" s="31"/>
      <c r="AE64" s="8">
        <f t="shared" ref="AE64:AE92" si="75">Z64/Y64</f>
        <v>26479.368222222223</v>
      </c>
      <c r="AF64" s="8">
        <f t="shared" si="2"/>
        <v>27578.820840497676</v>
      </c>
      <c r="AG64" s="8">
        <f t="shared" si="3"/>
        <v>12312.55611149677</v>
      </c>
      <c r="AH64" s="8">
        <v>1196.697172264355</v>
      </c>
      <c r="AI64" s="31"/>
      <c r="AJ64" s="8">
        <f t="shared" si="62"/>
        <v>6081069.8111832924</v>
      </c>
      <c r="AK64" s="8">
        <f t="shared" si="63"/>
        <v>67567.442346481024</v>
      </c>
      <c r="AL64" s="8">
        <f t="shared" si="64"/>
        <v>4865237.0156447906</v>
      </c>
      <c r="AM64" s="8">
        <f t="shared" si="65"/>
        <v>1215832.7955385013</v>
      </c>
    </row>
    <row r="65" spans="1:39" x14ac:dyDescent="0.3">
      <c r="A65" s="6" t="str">
        <f>'EJ AD % 15'!A65</f>
        <v>ING. EN ENERGÍAS RENOVABLES</v>
      </c>
      <c r="B65" s="68">
        <f>'EJ AD % 14'!B65</f>
        <v>2</v>
      </c>
      <c r="C65" s="26">
        <v>8</v>
      </c>
      <c r="D65" s="8">
        <f>'EJ AD % 15'!D65</f>
        <v>0</v>
      </c>
      <c r="E65" s="8">
        <f t="shared" si="6"/>
        <v>0</v>
      </c>
      <c r="F65" s="8">
        <f>'EJ AD % 15'!E65</f>
        <v>1.63</v>
      </c>
      <c r="G65" s="8">
        <f t="shared" si="7"/>
        <v>1673606.08</v>
      </c>
      <c r="H65" s="8">
        <f>'EJ AD % 15'!F65</f>
        <v>3.65</v>
      </c>
      <c r="I65" s="8">
        <f t="shared" si="51"/>
        <v>220762.26</v>
      </c>
      <c r="J65" s="8">
        <f>'EJ AD % 15'!G65</f>
        <v>0</v>
      </c>
      <c r="K65" s="8">
        <f t="shared" si="52"/>
        <v>0</v>
      </c>
      <c r="L65" s="8">
        <f>'EJ AD % 15'!H65</f>
        <v>0</v>
      </c>
      <c r="M65" s="8">
        <f t="shared" si="53"/>
        <v>0</v>
      </c>
      <c r="N65" s="8">
        <f>'EJ AD % 15'!I65</f>
        <v>0.09</v>
      </c>
      <c r="O65" s="8">
        <f t="shared" si="54"/>
        <v>39171.339999999997</v>
      </c>
      <c r="P65" s="8">
        <f>'EJ AD % 15'!J65</f>
        <v>0</v>
      </c>
      <c r="Q65" s="8">
        <f t="shared" si="55"/>
        <v>0</v>
      </c>
      <c r="R65" s="8">
        <f>'EJ AD % 15'!K65</f>
        <v>0.21</v>
      </c>
      <c r="S65" s="8">
        <f t="shared" si="56"/>
        <v>198265.64</v>
      </c>
      <c r="T65" s="8">
        <f>'EJ AD % 15'!M65</f>
        <v>0.26</v>
      </c>
      <c r="U65" s="8">
        <f t="shared" si="57"/>
        <v>35641.870000000003</v>
      </c>
      <c r="V65" s="8">
        <f>'EJ AD % 15'!L65</f>
        <v>0</v>
      </c>
      <c r="W65" s="8">
        <f t="shared" si="58"/>
        <v>0</v>
      </c>
      <c r="X65" s="31"/>
      <c r="Y65" s="120">
        <v>92</v>
      </c>
      <c r="Z65" s="8">
        <f t="shared" si="16"/>
        <v>2167447.1900000004</v>
      </c>
      <c r="AA65" s="8">
        <f t="shared" si="17"/>
        <v>2537251.5173257859</v>
      </c>
      <c r="AB65" s="8">
        <f t="shared" si="74"/>
        <v>1132755.1622577028</v>
      </c>
      <c r="AC65" s="8">
        <f t="shared" si="31"/>
        <v>110096.13984832066</v>
      </c>
      <c r="AD65" s="31"/>
      <c r="AE65" s="8">
        <f t="shared" si="75"/>
        <v>23559.208586956527</v>
      </c>
      <c r="AF65" s="8">
        <f t="shared" si="2"/>
        <v>27578.820840497676</v>
      </c>
      <c r="AG65" s="8">
        <f t="shared" si="3"/>
        <v>12312.55611149677</v>
      </c>
      <c r="AH65" s="8">
        <v>1196.697172264355</v>
      </c>
      <c r="AI65" s="31"/>
      <c r="AJ65" s="8">
        <f t="shared" si="62"/>
        <v>5947550.0094318101</v>
      </c>
      <c r="AK65" s="8">
        <f t="shared" si="63"/>
        <v>64647.282711215325</v>
      </c>
      <c r="AL65" s="8">
        <f t="shared" si="64"/>
        <v>4704698.7073257864</v>
      </c>
      <c r="AM65" s="8">
        <f t="shared" si="65"/>
        <v>1242851.3021060235</v>
      </c>
    </row>
    <row r="66" spans="1:39" x14ac:dyDescent="0.3">
      <c r="A66" s="6" t="str">
        <f>'EJ AD % 15'!A66</f>
        <v>ING. EN MANUFACTURA Y AUTOMATIZACIÓN INDUSTRIAL</v>
      </c>
      <c r="B66" s="68">
        <f>'EJ AD % 14'!B66</f>
        <v>8</v>
      </c>
      <c r="C66" s="26">
        <v>8</v>
      </c>
      <c r="D66" s="8">
        <f>'EJ AD % 15'!D66</f>
        <v>0</v>
      </c>
      <c r="E66" s="8">
        <f t="shared" si="6"/>
        <v>0</v>
      </c>
      <c r="F66" s="8">
        <f>'EJ AD % 15'!E66</f>
        <v>1.28</v>
      </c>
      <c r="G66" s="8">
        <f t="shared" si="7"/>
        <v>1314242.81</v>
      </c>
      <c r="H66" s="8">
        <f>'EJ AD % 15'!F66</f>
        <v>13.87</v>
      </c>
      <c r="I66" s="8">
        <f t="shared" si="51"/>
        <v>838896.6</v>
      </c>
      <c r="J66" s="8">
        <f>'EJ AD % 15'!G66</f>
        <v>0</v>
      </c>
      <c r="K66" s="8">
        <f t="shared" si="52"/>
        <v>0</v>
      </c>
      <c r="L66" s="8">
        <f>'EJ AD % 15'!H66</f>
        <v>0</v>
      </c>
      <c r="M66" s="8">
        <f t="shared" si="53"/>
        <v>0</v>
      </c>
      <c r="N66" s="8">
        <f>'EJ AD % 15'!I66</f>
        <v>0</v>
      </c>
      <c r="O66" s="8">
        <f t="shared" si="54"/>
        <v>0</v>
      </c>
      <c r="P66" s="8">
        <f>'EJ AD % 15'!J66</f>
        <v>0</v>
      </c>
      <c r="Q66" s="8">
        <f t="shared" si="55"/>
        <v>0</v>
      </c>
      <c r="R66" s="8">
        <f>'EJ AD % 15'!K66</f>
        <v>0.21</v>
      </c>
      <c r="S66" s="8">
        <f t="shared" si="56"/>
        <v>198265.64</v>
      </c>
      <c r="T66" s="8">
        <f>'EJ AD % 15'!M66</f>
        <v>0</v>
      </c>
      <c r="U66" s="8">
        <f t="shared" si="57"/>
        <v>0</v>
      </c>
      <c r="V66" s="8">
        <f>'EJ AD % 15'!L66</f>
        <v>0</v>
      </c>
      <c r="W66" s="8">
        <f t="shared" si="58"/>
        <v>0</v>
      </c>
      <c r="X66" s="31"/>
      <c r="Y66" s="120">
        <v>78</v>
      </c>
      <c r="Z66" s="8">
        <f t="shared" si="16"/>
        <v>2351405.0500000003</v>
      </c>
      <c r="AA66" s="8">
        <f t="shared" si="17"/>
        <v>2151148.0255588186</v>
      </c>
      <c r="AB66" s="8">
        <f t="shared" si="74"/>
        <v>960379.37669674808</v>
      </c>
      <c r="AC66" s="8">
        <f t="shared" ref="AC66:AC92" si="76">Y66*AH66</f>
        <v>93342.379436619696</v>
      </c>
      <c r="AD66" s="31"/>
      <c r="AE66" s="8">
        <f t="shared" si="75"/>
        <v>30146.218589743592</v>
      </c>
      <c r="AF66" s="8">
        <f t="shared" si="2"/>
        <v>27578.820840497676</v>
      </c>
      <c r="AG66" s="8">
        <f t="shared" si="3"/>
        <v>12312.55611149677</v>
      </c>
      <c r="AH66" s="8">
        <v>1196.697172264355</v>
      </c>
      <c r="AI66" s="31"/>
      <c r="AJ66" s="8">
        <f t="shared" si="62"/>
        <v>5556274.8316921871</v>
      </c>
      <c r="AK66" s="8">
        <f t="shared" si="63"/>
        <v>71234.292714002397</v>
      </c>
      <c r="AL66" s="8">
        <f t="shared" si="64"/>
        <v>4502553.0755588189</v>
      </c>
      <c r="AM66" s="8">
        <f t="shared" si="65"/>
        <v>1053721.7561333678</v>
      </c>
    </row>
    <row r="67" spans="1:39" x14ac:dyDescent="0.3">
      <c r="A67" s="6" t="str">
        <f>'EJ AD % 15'!A67</f>
        <v>ING. EN ROBOTICA</v>
      </c>
      <c r="B67" s="68">
        <f>'EJ AD % 14'!B67</f>
        <v>2</v>
      </c>
      <c r="C67" s="26">
        <v>8</v>
      </c>
      <c r="D67" s="8">
        <f>'EJ AD % 15'!D67</f>
        <v>0</v>
      </c>
      <c r="E67" s="8">
        <f t="shared" si="6"/>
        <v>0</v>
      </c>
      <c r="F67" s="8">
        <f>'EJ AD % 15'!E67</f>
        <v>2.95</v>
      </c>
      <c r="G67" s="8">
        <f t="shared" si="7"/>
        <v>3028918.98</v>
      </c>
      <c r="H67" s="8">
        <f>'EJ AD % 15'!F67</f>
        <v>20.68</v>
      </c>
      <c r="I67" s="8">
        <f t="shared" si="51"/>
        <v>1250784.54</v>
      </c>
      <c r="J67" s="8">
        <f>'EJ AD % 15'!G67</f>
        <v>0</v>
      </c>
      <c r="K67" s="8">
        <f t="shared" si="52"/>
        <v>0</v>
      </c>
      <c r="L67" s="8">
        <f>'EJ AD % 15'!H67</f>
        <v>0</v>
      </c>
      <c r="M67" s="8">
        <f t="shared" si="53"/>
        <v>0</v>
      </c>
      <c r="N67" s="8">
        <f>'EJ AD % 15'!I67</f>
        <v>0.17</v>
      </c>
      <c r="O67" s="8">
        <f t="shared" si="54"/>
        <v>73990.31</v>
      </c>
      <c r="P67" s="8">
        <f>'EJ AD % 15'!J67</f>
        <v>0</v>
      </c>
      <c r="Q67" s="8">
        <f t="shared" si="55"/>
        <v>0</v>
      </c>
      <c r="R67" s="8">
        <f>'EJ AD % 15'!K67</f>
        <v>0.21</v>
      </c>
      <c r="S67" s="8">
        <f t="shared" si="56"/>
        <v>198265.64</v>
      </c>
      <c r="T67" s="8">
        <f>'EJ AD % 15'!M67</f>
        <v>0.51</v>
      </c>
      <c r="U67" s="8">
        <f t="shared" si="57"/>
        <v>69912.89</v>
      </c>
      <c r="V67" s="8">
        <f>'EJ AD % 15'!L67</f>
        <v>0</v>
      </c>
      <c r="W67" s="8">
        <f t="shared" si="58"/>
        <v>0</v>
      </c>
      <c r="X67" s="31"/>
      <c r="Y67" s="120">
        <v>200</v>
      </c>
      <c r="Z67" s="8">
        <f t="shared" ref="Z67:Z92" si="77">SUM(E67+G67+I67+K67+M67+O67+Q67+S67+U67+W67)</f>
        <v>4621872.3599999985</v>
      </c>
      <c r="AA67" s="8">
        <f t="shared" si="17"/>
        <v>5515764.1680995356</v>
      </c>
      <c r="AB67" s="8">
        <f t="shared" si="74"/>
        <v>2462511.2222993537</v>
      </c>
      <c r="AC67" s="8">
        <f t="shared" si="76"/>
        <v>239339.43445287101</v>
      </c>
      <c r="AD67" s="31"/>
      <c r="AE67" s="8">
        <f t="shared" si="75"/>
        <v>23109.361799999991</v>
      </c>
      <c r="AF67" s="8">
        <f t="shared" ref="AF67:AF92" si="78">516468577.88/$Y$2</f>
        <v>27578.820840497676</v>
      </c>
      <c r="AG67" s="8">
        <f t="shared" ref="AG67:AG92" si="79">230577238.3/$Y$2</f>
        <v>12312.55611149677</v>
      </c>
      <c r="AH67" s="8">
        <v>1196.697172264355</v>
      </c>
      <c r="AI67" s="31"/>
      <c r="AJ67" s="8">
        <f t="shared" si="62"/>
        <v>12839487.184851758</v>
      </c>
      <c r="AK67" s="8">
        <f t="shared" si="63"/>
        <v>64197.435924258789</v>
      </c>
      <c r="AL67" s="8">
        <f t="shared" si="64"/>
        <v>10137636.528099533</v>
      </c>
      <c r="AM67" s="8">
        <f t="shared" si="65"/>
        <v>2701850.6567522245</v>
      </c>
    </row>
    <row r="68" spans="1:39" x14ac:dyDescent="0.3">
      <c r="A68" s="6" t="str">
        <f>'EJ AD % 15'!A68</f>
        <v>ING INDUSTRIAL ESTADISTICO</v>
      </c>
      <c r="B68" s="68">
        <f>'EJ AD % 14'!B68</f>
        <v>8</v>
      </c>
      <c r="C68" s="26">
        <v>2</v>
      </c>
      <c r="D68" s="8">
        <f>'EJ AD % 15'!D68</f>
        <v>0</v>
      </c>
      <c r="E68" s="8">
        <f t="shared" ref="E68:E89" si="80">ROUND(D68*$E$2,0)/100</f>
        <v>0</v>
      </c>
      <c r="F68" s="8">
        <f>'EJ AD % 15'!E68</f>
        <v>2.72</v>
      </c>
      <c r="G68" s="8">
        <f t="shared" ref="G68:G89" si="81">ROUND(F68*$G$2,0)/100</f>
        <v>2792765.97</v>
      </c>
      <c r="H68" s="8">
        <f>'EJ AD % 15'!F68</f>
        <v>0</v>
      </c>
      <c r="I68" s="8">
        <f t="shared" si="51"/>
        <v>0</v>
      </c>
      <c r="J68" s="8">
        <f>'EJ AD % 15'!G68</f>
        <v>0</v>
      </c>
      <c r="K68" s="8">
        <f t="shared" si="52"/>
        <v>0</v>
      </c>
      <c r="L68" s="8">
        <f>'EJ AD % 15'!H68</f>
        <v>0.47</v>
      </c>
      <c r="M68" s="8">
        <f t="shared" si="53"/>
        <v>253781.81</v>
      </c>
      <c r="N68" s="8">
        <f>'EJ AD % 15'!I68</f>
        <v>1.03</v>
      </c>
      <c r="O68" s="8">
        <f t="shared" si="54"/>
        <v>448294.26</v>
      </c>
      <c r="P68" s="8">
        <f>'EJ AD % 15'!J68</f>
        <v>0</v>
      </c>
      <c r="Q68" s="8">
        <f t="shared" si="55"/>
        <v>0</v>
      </c>
      <c r="R68" s="8">
        <f>'EJ AD % 15'!K68</f>
        <v>0.18</v>
      </c>
      <c r="S68" s="8">
        <f t="shared" si="56"/>
        <v>169941.98</v>
      </c>
      <c r="T68" s="8">
        <f>'EJ AD % 15'!M68</f>
        <v>0</v>
      </c>
      <c r="U68" s="8">
        <f t="shared" si="57"/>
        <v>0</v>
      </c>
      <c r="V68" s="8">
        <f>'EJ AD % 15'!L68</f>
        <v>0</v>
      </c>
      <c r="W68" s="8">
        <f t="shared" si="58"/>
        <v>0</v>
      </c>
      <c r="X68" s="31"/>
      <c r="Y68" s="120">
        <v>187</v>
      </c>
      <c r="Z68" s="8">
        <f t="shared" si="77"/>
        <v>3664784.02</v>
      </c>
      <c r="AA68" s="8">
        <f t="shared" si="17"/>
        <v>5157239.4971730653</v>
      </c>
      <c r="AB68" s="8">
        <f t="shared" si="74"/>
        <v>2302447.9928498957</v>
      </c>
      <c r="AC68" s="8">
        <f t="shared" si="76"/>
        <v>1168789.3652965745</v>
      </c>
      <c r="AD68" s="31"/>
      <c r="AE68" s="8">
        <f t="shared" si="75"/>
        <v>19597.77550802139</v>
      </c>
      <c r="AF68" s="8">
        <f t="shared" si="78"/>
        <v>27578.820840497676</v>
      </c>
      <c r="AG68" s="8">
        <f t="shared" si="79"/>
        <v>12312.55611149677</v>
      </c>
      <c r="AH68" s="8">
        <v>6250.210509607351</v>
      </c>
      <c r="AI68" s="31"/>
      <c r="AJ68" s="8">
        <f t="shared" si="62"/>
        <v>12293260.875319535</v>
      </c>
      <c r="AK68" s="8">
        <f t="shared" si="63"/>
        <v>65739.36296962318</v>
      </c>
      <c r="AL68" s="8">
        <f t="shared" si="64"/>
        <v>8822023.5171730649</v>
      </c>
      <c r="AM68" s="8">
        <f t="shared" si="65"/>
        <v>3471237.35814647</v>
      </c>
    </row>
    <row r="69" spans="1:39" x14ac:dyDescent="0.3">
      <c r="A69" s="6" t="str">
        <f>'EJ AD % 15'!A69</f>
        <v>ING. AGRONOMO</v>
      </c>
      <c r="B69" s="68">
        <f>'EJ AD % 14'!B69</f>
        <v>8</v>
      </c>
      <c r="C69" s="26">
        <v>1</v>
      </c>
      <c r="D69" s="8">
        <f>'EJ AD % 15'!D69</f>
        <v>16.39</v>
      </c>
      <c r="E69" s="8">
        <f t="shared" si="80"/>
        <v>6592606.5800000001</v>
      </c>
      <c r="F69" s="8">
        <f>'EJ AD % 15'!E69</f>
        <v>0.76</v>
      </c>
      <c r="G69" s="8">
        <f t="shared" si="81"/>
        <v>780331.67</v>
      </c>
      <c r="H69" s="8">
        <f>'EJ AD % 15'!F69</f>
        <v>0</v>
      </c>
      <c r="I69" s="8">
        <f t="shared" si="51"/>
        <v>0</v>
      </c>
      <c r="J69" s="8">
        <f>'EJ AD % 15'!G69</f>
        <v>0</v>
      </c>
      <c r="K69" s="8">
        <f t="shared" si="52"/>
        <v>0</v>
      </c>
      <c r="L69" s="8">
        <f>'EJ AD % 15'!H69</f>
        <v>0.28000000000000003</v>
      </c>
      <c r="M69" s="8">
        <f t="shared" si="53"/>
        <v>151189.16</v>
      </c>
      <c r="N69" s="8">
        <f>'EJ AD % 15'!I69</f>
        <v>0.37</v>
      </c>
      <c r="O69" s="8">
        <f t="shared" si="54"/>
        <v>161037.74</v>
      </c>
      <c r="P69" s="8">
        <f>'EJ AD % 15'!J69</f>
        <v>0</v>
      </c>
      <c r="Q69" s="8">
        <f t="shared" si="55"/>
        <v>0</v>
      </c>
      <c r="R69" s="8">
        <f>'EJ AD % 15'!K69</f>
        <v>0.3</v>
      </c>
      <c r="S69" s="8">
        <f t="shared" si="56"/>
        <v>283236.63</v>
      </c>
      <c r="T69" s="8">
        <f>'EJ AD % 15'!M69</f>
        <v>0</v>
      </c>
      <c r="U69" s="8">
        <f t="shared" si="57"/>
        <v>0</v>
      </c>
      <c r="V69" s="8">
        <f>'EJ AD % 15'!L69</f>
        <v>0</v>
      </c>
      <c r="W69" s="8">
        <f t="shared" si="58"/>
        <v>0</v>
      </c>
      <c r="X69" s="31"/>
      <c r="Y69" s="120">
        <v>125</v>
      </c>
      <c r="Z69" s="8">
        <f t="shared" si="77"/>
        <v>7968401.7800000003</v>
      </c>
      <c r="AA69" s="8">
        <f t="shared" ref="AA69:AA92" si="82">Y69*AF69</f>
        <v>3447352.6050622095</v>
      </c>
      <c r="AB69" s="8">
        <f t="shared" ref="AB69:AB71" si="83">Y69*AG69</f>
        <v>1539069.5139370961</v>
      </c>
      <c r="AC69" s="8">
        <f t="shared" ref="AC69:AC71" si="84">Y69*AH69</f>
        <v>854786.84566145064</v>
      </c>
      <c r="AD69" s="31"/>
      <c r="AE69" s="8">
        <f t="shared" ref="AE69:AE71" si="85">Z69/Y69</f>
        <v>63747.214240000001</v>
      </c>
      <c r="AF69" s="8">
        <f t="shared" si="78"/>
        <v>27578.820840497676</v>
      </c>
      <c r="AG69" s="8">
        <f t="shared" si="79"/>
        <v>12312.55611149677</v>
      </c>
      <c r="AH69" s="8">
        <v>6838.2947652916055</v>
      </c>
      <c r="AI69" s="31"/>
      <c r="AJ69" s="8">
        <f t="shared" si="62"/>
        <v>13809610.744660757</v>
      </c>
      <c r="AK69" s="8">
        <f t="shared" si="63"/>
        <v>110476.88595728605</v>
      </c>
      <c r="AL69" s="8">
        <f t="shared" si="64"/>
        <v>11415754.38506221</v>
      </c>
      <c r="AM69" s="8">
        <f t="shared" si="65"/>
        <v>2393856.3595985468</v>
      </c>
    </row>
    <row r="70" spans="1:39" x14ac:dyDescent="0.3">
      <c r="A70" s="6" t="str">
        <f>'EJ AD % 15'!A70</f>
        <v>ING. EN ELECTRONICA</v>
      </c>
      <c r="B70" s="68">
        <f>'EJ AD % 14'!B70</f>
        <v>8</v>
      </c>
      <c r="C70" s="26">
        <v>2</v>
      </c>
      <c r="D70" s="8">
        <f>'EJ AD % 15'!D70</f>
        <v>0</v>
      </c>
      <c r="E70" s="8">
        <f t="shared" si="80"/>
        <v>0</v>
      </c>
      <c r="F70" s="8">
        <f>'EJ AD % 15'!E70</f>
        <v>3.61</v>
      </c>
      <c r="G70" s="8">
        <f t="shared" si="81"/>
        <v>3706575.43</v>
      </c>
      <c r="H70" s="8">
        <f>'EJ AD % 15'!F70</f>
        <v>0</v>
      </c>
      <c r="I70" s="8">
        <f t="shared" si="51"/>
        <v>0</v>
      </c>
      <c r="J70" s="8">
        <f>'EJ AD % 15'!G70</f>
        <v>0</v>
      </c>
      <c r="K70" s="8">
        <f t="shared" si="52"/>
        <v>0</v>
      </c>
      <c r="L70" s="8">
        <f>'EJ AD % 15'!H70</f>
        <v>0</v>
      </c>
      <c r="M70" s="8">
        <f t="shared" si="53"/>
        <v>0</v>
      </c>
      <c r="N70" s="8">
        <f>'EJ AD % 15'!I70</f>
        <v>0</v>
      </c>
      <c r="O70" s="8">
        <f t="shared" si="54"/>
        <v>0</v>
      </c>
      <c r="P70" s="8">
        <f>'EJ AD % 15'!J70</f>
        <v>0</v>
      </c>
      <c r="Q70" s="8">
        <f t="shared" si="55"/>
        <v>0</v>
      </c>
      <c r="R70" s="8">
        <f>'EJ AD % 15'!K70</f>
        <v>0.28999999999999998</v>
      </c>
      <c r="S70" s="8">
        <f t="shared" si="56"/>
        <v>273795.40000000002</v>
      </c>
      <c r="T70" s="8">
        <f>'EJ AD % 15'!M70</f>
        <v>0.26</v>
      </c>
      <c r="U70" s="8">
        <f t="shared" si="57"/>
        <v>35641.870000000003</v>
      </c>
      <c r="V70" s="8">
        <f>'EJ AD % 15'!L70</f>
        <v>0</v>
      </c>
      <c r="W70" s="8">
        <f t="shared" si="58"/>
        <v>0</v>
      </c>
      <c r="X70" s="31"/>
      <c r="Y70" s="120">
        <v>141</v>
      </c>
      <c r="Z70" s="8">
        <f t="shared" si="77"/>
        <v>4016012.7</v>
      </c>
      <c r="AA70" s="8">
        <f t="shared" si="82"/>
        <v>3888613.7385101723</v>
      </c>
      <c r="AB70" s="8">
        <f t="shared" si="83"/>
        <v>1736070.4117210445</v>
      </c>
      <c r="AC70" s="8">
        <f t="shared" si="84"/>
        <v>881279.68185463652</v>
      </c>
      <c r="AD70" s="31"/>
      <c r="AE70" s="8">
        <f t="shared" si="85"/>
        <v>28482.359574468086</v>
      </c>
      <c r="AF70" s="8">
        <f t="shared" si="78"/>
        <v>27578.820840497676</v>
      </c>
      <c r="AG70" s="8">
        <f t="shared" si="79"/>
        <v>12312.55611149677</v>
      </c>
      <c r="AH70" s="8">
        <v>6250.210509607351</v>
      </c>
      <c r="AI70" s="31"/>
      <c r="AJ70" s="8">
        <f t="shared" si="62"/>
        <v>10521976.532085853</v>
      </c>
      <c r="AK70" s="8">
        <f t="shared" si="63"/>
        <v>74623.947036069876</v>
      </c>
      <c r="AL70" s="8">
        <f t="shared" si="64"/>
        <v>7904626.4385101721</v>
      </c>
      <c r="AM70" s="8">
        <f t="shared" si="65"/>
        <v>2617350.0935756811</v>
      </c>
    </row>
    <row r="71" spans="1:39" x14ac:dyDescent="0.3">
      <c r="A71" s="6" t="str">
        <f>'EJ AD % 15'!A71</f>
        <v>ING. EN SISTEMAS COMPUTACIONALES</v>
      </c>
      <c r="B71" s="68">
        <f>'EJ AD % 14'!B71</f>
        <v>2</v>
      </c>
      <c r="C71" s="26">
        <v>2</v>
      </c>
      <c r="D71" s="8">
        <f>'EJ AD % 15'!D71</f>
        <v>0</v>
      </c>
      <c r="E71" s="8">
        <f t="shared" si="80"/>
        <v>0</v>
      </c>
      <c r="F71" s="8">
        <f>'EJ AD % 15'!E71</f>
        <v>9.06</v>
      </c>
      <c r="G71" s="8">
        <f t="shared" si="81"/>
        <v>9302374.9000000004</v>
      </c>
      <c r="H71" s="8">
        <f>'EJ AD % 15'!F71</f>
        <v>0</v>
      </c>
      <c r="I71" s="8">
        <f t="shared" si="51"/>
        <v>0</v>
      </c>
      <c r="J71" s="8">
        <f>'EJ AD % 15'!G71</f>
        <v>0</v>
      </c>
      <c r="K71" s="8">
        <f t="shared" si="52"/>
        <v>0</v>
      </c>
      <c r="L71" s="8">
        <f>'EJ AD % 15'!H71</f>
        <v>0</v>
      </c>
      <c r="M71" s="8">
        <f t="shared" si="53"/>
        <v>0</v>
      </c>
      <c r="N71" s="8">
        <f>'EJ AD % 15'!I71</f>
        <v>0.17</v>
      </c>
      <c r="O71" s="8">
        <f t="shared" si="54"/>
        <v>73990.31</v>
      </c>
      <c r="P71" s="8">
        <f>'EJ AD % 15'!J71</f>
        <v>0</v>
      </c>
      <c r="Q71" s="8">
        <f t="shared" si="55"/>
        <v>0</v>
      </c>
      <c r="R71" s="8">
        <f>'EJ AD % 15'!K71</f>
        <v>0.14000000000000001</v>
      </c>
      <c r="S71" s="8">
        <f t="shared" si="56"/>
        <v>132177.09</v>
      </c>
      <c r="T71" s="8">
        <f>'EJ AD % 15'!M71</f>
        <v>0</v>
      </c>
      <c r="U71" s="8">
        <f t="shared" si="57"/>
        <v>0</v>
      </c>
      <c r="V71" s="8">
        <f>'EJ AD % 15'!L71</f>
        <v>0</v>
      </c>
      <c r="W71" s="8">
        <f t="shared" si="58"/>
        <v>0</v>
      </c>
      <c r="X71" s="31"/>
      <c r="Y71" s="120">
        <v>512</v>
      </c>
      <c r="Z71" s="8">
        <f t="shared" si="77"/>
        <v>9508542.3000000007</v>
      </c>
      <c r="AA71" s="8">
        <f t="shared" si="82"/>
        <v>14120356.27033481</v>
      </c>
      <c r="AB71" s="8">
        <f t="shared" si="83"/>
        <v>6304028.729086346</v>
      </c>
      <c r="AC71" s="8">
        <f t="shared" si="84"/>
        <v>3200107.7809189637</v>
      </c>
      <c r="AD71" s="31"/>
      <c r="AE71" s="8">
        <f t="shared" si="85"/>
        <v>18571.371679687501</v>
      </c>
      <c r="AF71" s="8">
        <f t="shared" si="78"/>
        <v>27578.820840497676</v>
      </c>
      <c r="AG71" s="8">
        <f t="shared" si="79"/>
        <v>12312.55611149677</v>
      </c>
      <c r="AH71" s="8">
        <v>6250.210509607351</v>
      </c>
      <c r="AI71" s="31"/>
      <c r="AJ71" s="8">
        <f t="shared" si="62"/>
        <v>33133035.080340121</v>
      </c>
      <c r="AK71" s="8">
        <f t="shared" si="63"/>
        <v>64712.959141289299</v>
      </c>
      <c r="AL71" s="8">
        <f t="shared" si="64"/>
        <v>23628898.570334811</v>
      </c>
      <c r="AM71" s="8">
        <f t="shared" si="65"/>
        <v>9504136.5100053102</v>
      </c>
    </row>
    <row r="72" spans="1:39" x14ac:dyDescent="0.3">
      <c r="A72" s="6" t="str">
        <f>'EJ AD % 15'!A72</f>
        <v>ING. CIVIL</v>
      </c>
      <c r="B72" s="68">
        <f>'EJ AD % 14'!B72</f>
        <v>7</v>
      </c>
      <c r="C72" s="26">
        <v>4</v>
      </c>
      <c r="D72" s="8">
        <f>'EJ AD % 15'!D72</f>
        <v>0</v>
      </c>
      <c r="E72" s="8">
        <f t="shared" si="80"/>
        <v>0</v>
      </c>
      <c r="F72" s="8">
        <f>'EJ AD % 15'!E72</f>
        <v>2.69</v>
      </c>
      <c r="G72" s="8">
        <f t="shared" si="81"/>
        <v>2761963.41</v>
      </c>
      <c r="H72" s="8">
        <f>'EJ AD % 15'!F72</f>
        <v>0</v>
      </c>
      <c r="I72" s="8">
        <f t="shared" si="51"/>
        <v>0</v>
      </c>
      <c r="J72" s="8">
        <f>'EJ AD % 15'!G72</f>
        <v>0</v>
      </c>
      <c r="K72" s="8">
        <f t="shared" si="52"/>
        <v>0</v>
      </c>
      <c r="L72" s="8">
        <f>'EJ AD % 15'!H72</f>
        <v>9.2799999999999994</v>
      </c>
      <c r="M72" s="8">
        <f t="shared" si="53"/>
        <v>5010840.88</v>
      </c>
      <c r="N72" s="8">
        <f>'EJ AD % 15'!I72</f>
        <v>0.47</v>
      </c>
      <c r="O72" s="8">
        <f t="shared" si="54"/>
        <v>204561.46</v>
      </c>
      <c r="P72" s="8">
        <f>'EJ AD % 15'!J72</f>
        <v>0</v>
      </c>
      <c r="Q72" s="8">
        <f t="shared" si="55"/>
        <v>0</v>
      </c>
      <c r="R72" s="8">
        <f>'EJ AD % 15'!K72</f>
        <v>0</v>
      </c>
      <c r="S72" s="8">
        <f t="shared" si="56"/>
        <v>0</v>
      </c>
      <c r="T72" s="8">
        <f>'EJ AD % 15'!M72</f>
        <v>0.51</v>
      </c>
      <c r="U72" s="8">
        <f t="shared" si="57"/>
        <v>69912.89</v>
      </c>
      <c r="V72" s="8">
        <f>'EJ AD % 15'!L72</f>
        <v>0</v>
      </c>
      <c r="W72" s="8">
        <f t="shared" si="58"/>
        <v>0</v>
      </c>
      <c r="X72" s="31"/>
      <c r="Y72" s="120">
        <v>382</v>
      </c>
      <c r="Z72" s="8">
        <f t="shared" si="77"/>
        <v>8047278.6399999997</v>
      </c>
      <c r="AA72" s="8">
        <f t="shared" si="82"/>
        <v>10535109.561070113</v>
      </c>
      <c r="AB72" s="8">
        <f t="shared" si="74"/>
        <v>4703396.4345917655</v>
      </c>
      <c r="AC72" s="8">
        <f t="shared" si="76"/>
        <v>1355303.7435465418</v>
      </c>
      <c r="AD72" s="31"/>
      <c r="AE72" s="8">
        <f t="shared" si="75"/>
        <v>21066.17445026178</v>
      </c>
      <c r="AF72" s="8">
        <f t="shared" si="78"/>
        <v>27578.820840497676</v>
      </c>
      <c r="AG72" s="8">
        <f t="shared" si="79"/>
        <v>12312.55611149677</v>
      </c>
      <c r="AH72" s="8">
        <v>3547.9155590223609</v>
      </c>
      <c r="AI72" s="31"/>
      <c r="AJ72" s="8">
        <f t="shared" si="62"/>
        <v>24641088.379208419</v>
      </c>
      <c r="AK72" s="8">
        <f t="shared" si="63"/>
        <v>64505.466961278587</v>
      </c>
      <c r="AL72" s="8">
        <f t="shared" si="64"/>
        <v>18582388.201070111</v>
      </c>
      <c r="AM72" s="8">
        <f t="shared" si="65"/>
        <v>6058700.1781383073</v>
      </c>
    </row>
    <row r="73" spans="1:39" x14ac:dyDescent="0.3">
      <c r="A73" s="6" t="str">
        <f>'EJ AD % 15'!A73</f>
        <v>LETRAS HISPANICAS</v>
      </c>
      <c r="B73" s="68">
        <f>'EJ AD % 14'!B73</f>
        <v>9</v>
      </c>
      <c r="C73" s="26">
        <v>7</v>
      </c>
      <c r="D73" s="8">
        <f>'EJ AD % 15'!D73</f>
        <v>0</v>
      </c>
      <c r="E73" s="8">
        <f t="shared" si="80"/>
        <v>0</v>
      </c>
      <c r="F73" s="8">
        <f>'EJ AD % 15'!E73</f>
        <v>0</v>
      </c>
      <c r="G73" s="8">
        <f t="shared" si="81"/>
        <v>0</v>
      </c>
      <c r="H73" s="8">
        <f>'EJ AD % 15'!F73</f>
        <v>0</v>
      </c>
      <c r="I73" s="8">
        <f t="shared" si="51"/>
        <v>0</v>
      </c>
      <c r="J73" s="8">
        <f>'EJ AD % 15'!G73</f>
        <v>0</v>
      </c>
      <c r="K73" s="8">
        <f t="shared" si="52"/>
        <v>0</v>
      </c>
      <c r="L73" s="8">
        <f>'EJ AD % 15'!H73</f>
        <v>0</v>
      </c>
      <c r="M73" s="8">
        <f t="shared" si="53"/>
        <v>0</v>
      </c>
      <c r="N73" s="8">
        <f>'EJ AD % 15'!I73</f>
        <v>0</v>
      </c>
      <c r="O73" s="8">
        <f t="shared" si="54"/>
        <v>0</v>
      </c>
      <c r="P73" s="8">
        <f>'EJ AD % 15'!J73</f>
        <v>0</v>
      </c>
      <c r="Q73" s="8">
        <f t="shared" si="55"/>
        <v>0</v>
      </c>
      <c r="R73" s="8">
        <f>'EJ AD % 15'!K73</f>
        <v>0.43</v>
      </c>
      <c r="S73" s="8">
        <f t="shared" si="56"/>
        <v>405972.5</v>
      </c>
      <c r="T73" s="8">
        <f>'EJ AD % 15'!M73</f>
        <v>13.95</v>
      </c>
      <c r="U73" s="8">
        <f t="shared" si="57"/>
        <v>1912323.15</v>
      </c>
      <c r="V73" s="8">
        <f>'EJ AD % 15'!L73</f>
        <v>0</v>
      </c>
      <c r="W73" s="8">
        <f t="shared" si="58"/>
        <v>0</v>
      </c>
      <c r="X73" s="31"/>
      <c r="Y73" s="120">
        <v>134</v>
      </c>
      <c r="Z73" s="8">
        <f t="shared" si="77"/>
        <v>2318295.65</v>
      </c>
      <c r="AA73" s="8">
        <f t="shared" si="82"/>
        <v>3695561.9926266884</v>
      </c>
      <c r="AB73" s="8">
        <f t="shared" si="74"/>
        <v>1649882.518940567</v>
      </c>
      <c r="AC73" s="8">
        <f t="shared" si="76"/>
        <v>906465.73418803432</v>
      </c>
      <c r="AD73" s="31"/>
      <c r="AE73" s="8">
        <f t="shared" si="75"/>
        <v>17300.71380597015</v>
      </c>
      <c r="AF73" s="8">
        <f t="shared" si="78"/>
        <v>27578.820840497676</v>
      </c>
      <c r="AG73" s="8">
        <f t="shared" si="79"/>
        <v>12312.55611149677</v>
      </c>
      <c r="AH73" s="8">
        <v>6764.6696581196593</v>
      </c>
      <c r="AI73" s="31"/>
      <c r="AJ73" s="8">
        <f t="shared" si="62"/>
        <v>8570205.8957552891</v>
      </c>
      <c r="AK73" s="8">
        <f t="shared" si="63"/>
        <v>63956.760416084246</v>
      </c>
      <c r="AL73" s="8">
        <f t="shared" si="64"/>
        <v>6013857.6426266879</v>
      </c>
      <c r="AM73" s="8">
        <f t="shared" si="65"/>
        <v>2556348.2531286012</v>
      </c>
    </row>
    <row r="74" spans="1:39" x14ac:dyDescent="0.3">
      <c r="A74" s="6" t="str">
        <f>'EJ AD % 15'!A74</f>
        <v>LOGÍSTICA EMPRESARIAL</v>
      </c>
      <c r="B74" s="68">
        <f>'EJ AD % 14'!B74</f>
        <v>2</v>
      </c>
      <c r="C74" s="26">
        <v>9</v>
      </c>
      <c r="D74" s="8">
        <f>'EJ AD % 15'!D74</f>
        <v>0</v>
      </c>
      <c r="E74" s="8">
        <f t="shared" si="80"/>
        <v>0</v>
      </c>
      <c r="F74" s="8">
        <f>'EJ AD % 15'!E74</f>
        <v>0.61</v>
      </c>
      <c r="G74" s="8">
        <f t="shared" si="81"/>
        <v>626318.84</v>
      </c>
      <c r="H74" s="8">
        <f>'EJ AD % 15'!F74</f>
        <v>4.87</v>
      </c>
      <c r="I74" s="8">
        <f t="shared" si="51"/>
        <v>294551.28999999998</v>
      </c>
      <c r="J74" s="8">
        <f>'EJ AD % 15'!G74</f>
        <v>0</v>
      </c>
      <c r="K74" s="8">
        <f t="shared" si="52"/>
        <v>0</v>
      </c>
      <c r="L74" s="8">
        <f>'EJ AD % 15'!H74</f>
        <v>0</v>
      </c>
      <c r="M74" s="8">
        <f t="shared" si="53"/>
        <v>0</v>
      </c>
      <c r="N74" s="8">
        <f>'EJ AD % 15'!I74</f>
        <v>1.27</v>
      </c>
      <c r="O74" s="8">
        <f t="shared" si="54"/>
        <v>552751.17000000004</v>
      </c>
      <c r="P74" s="8">
        <f>'EJ AD % 15'!J74</f>
        <v>34.479999999999997</v>
      </c>
      <c r="Q74" s="8">
        <f t="shared" si="55"/>
        <v>1490528.9</v>
      </c>
      <c r="R74" s="8">
        <f>'EJ AD % 15'!K74</f>
        <v>0.18</v>
      </c>
      <c r="S74" s="8">
        <f t="shared" si="56"/>
        <v>169941.98</v>
      </c>
      <c r="T74" s="8">
        <f>'EJ AD % 15'!M74</f>
        <v>0</v>
      </c>
      <c r="U74" s="8">
        <f t="shared" si="57"/>
        <v>0</v>
      </c>
      <c r="V74" s="8">
        <f>'EJ AD % 15'!L74</f>
        <v>0</v>
      </c>
      <c r="W74" s="8">
        <f t="shared" si="58"/>
        <v>0</v>
      </c>
      <c r="X74" s="31"/>
      <c r="Y74" s="120">
        <v>224</v>
      </c>
      <c r="Z74" s="8">
        <f t="shared" si="77"/>
        <v>3134092.1799999997</v>
      </c>
      <c r="AA74" s="8">
        <f t="shared" si="82"/>
        <v>6177655.8682714794</v>
      </c>
      <c r="AB74" s="8">
        <f t="shared" si="74"/>
        <v>2758012.5689752763</v>
      </c>
      <c r="AC74" s="8">
        <f t="shared" si="76"/>
        <v>199883.68068473609</v>
      </c>
      <c r="AD74" s="31"/>
      <c r="AE74" s="8">
        <f t="shared" si="75"/>
        <v>13991.48294642857</v>
      </c>
      <c r="AF74" s="8">
        <f t="shared" si="78"/>
        <v>27578.820840497676</v>
      </c>
      <c r="AG74" s="8">
        <f t="shared" si="79"/>
        <v>12312.55611149677</v>
      </c>
      <c r="AH74" s="8">
        <v>892.33786019971467</v>
      </c>
      <c r="AI74" s="31"/>
      <c r="AJ74" s="8">
        <f t="shared" si="62"/>
        <v>12269644.297931492</v>
      </c>
      <c r="AK74" s="8">
        <f t="shared" si="63"/>
        <v>54775.197758622737</v>
      </c>
      <c r="AL74" s="8">
        <f t="shared" si="64"/>
        <v>9311748.0482714791</v>
      </c>
      <c r="AM74" s="8">
        <f t="shared" si="65"/>
        <v>2957896.2496600123</v>
      </c>
    </row>
    <row r="75" spans="1:39" x14ac:dyDescent="0.3">
      <c r="A75" s="6" t="str">
        <f>'EJ AD % 15'!A75</f>
        <v>MATEMATICAS  APLICADAS</v>
      </c>
      <c r="B75" s="68">
        <f>'EJ AD % 14'!B75</f>
        <v>3</v>
      </c>
      <c r="C75" s="26">
        <v>2</v>
      </c>
      <c r="D75" s="8">
        <f>'EJ AD % 15'!D75</f>
        <v>0</v>
      </c>
      <c r="E75" s="8">
        <f t="shared" si="80"/>
        <v>0</v>
      </c>
      <c r="F75" s="8">
        <f>'EJ AD % 15'!E75</f>
        <v>3.2</v>
      </c>
      <c r="G75" s="8">
        <f t="shared" si="81"/>
        <v>3285607.03</v>
      </c>
      <c r="H75" s="8">
        <f>'EJ AD % 15'!F75</f>
        <v>0</v>
      </c>
      <c r="I75" s="8">
        <f t="shared" si="51"/>
        <v>0</v>
      </c>
      <c r="J75" s="8">
        <f>'EJ AD % 15'!G75</f>
        <v>0</v>
      </c>
      <c r="K75" s="8">
        <f t="shared" si="52"/>
        <v>0</v>
      </c>
      <c r="L75" s="8">
        <f>'EJ AD % 15'!H75</f>
        <v>0</v>
      </c>
      <c r="M75" s="8">
        <f t="shared" si="53"/>
        <v>0</v>
      </c>
      <c r="N75" s="8">
        <f>'EJ AD % 15'!I75</f>
        <v>0</v>
      </c>
      <c r="O75" s="8">
        <f t="shared" si="54"/>
        <v>0</v>
      </c>
      <c r="P75" s="8">
        <f>'EJ AD % 15'!J75</f>
        <v>0</v>
      </c>
      <c r="Q75" s="8">
        <f t="shared" si="55"/>
        <v>0</v>
      </c>
      <c r="R75" s="8">
        <f>'EJ AD % 15'!K75</f>
        <v>0.23</v>
      </c>
      <c r="S75" s="8">
        <f t="shared" si="56"/>
        <v>217148.08</v>
      </c>
      <c r="T75" s="8">
        <f>'EJ AD % 15'!M75</f>
        <v>0</v>
      </c>
      <c r="U75" s="8">
        <f t="shared" si="57"/>
        <v>0</v>
      </c>
      <c r="V75" s="8">
        <f>'EJ AD % 15'!L75</f>
        <v>0</v>
      </c>
      <c r="W75" s="8">
        <f t="shared" si="58"/>
        <v>0</v>
      </c>
      <c r="X75" s="31"/>
      <c r="Y75" s="120">
        <v>72</v>
      </c>
      <c r="Z75" s="8">
        <f t="shared" si="77"/>
        <v>3502755.11</v>
      </c>
      <c r="AA75" s="8">
        <f t="shared" si="82"/>
        <v>1985675.1005158327</v>
      </c>
      <c r="AB75" s="8">
        <f t="shared" si="74"/>
        <v>886504.04002776742</v>
      </c>
      <c r="AC75" s="8">
        <f t="shared" si="76"/>
        <v>450015.15669172927</v>
      </c>
      <c r="AD75" s="31"/>
      <c r="AE75" s="8">
        <f t="shared" si="75"/>
        <v>48649.376527777778</v>
      </c>
      <c r="AF75" s="8">
        <f t="shared" si="78"/>
        <v>27578.820840497676</v>
      </c>
      <c r="AG75" s="8">
        <f t="shared" si="79"/>
        <v>12312.55611149677</v>
      </c>
      <c r="AH75" s="8">
        <v>6250.210509607351</v>
      </c>
      <c r="AI75" s="31"/>
      <c r="AJ75" s="8">
        <f t="shared" si="62"/>
        <v>6824949.407235329</v>
      </c>
      <c r="AK75" s="8">
        <f t="shared" si="63"/>
        <v>94790.963989379568</v>
      </c>
      <c r="AL75" s="8">
        <f t="shared" si="64"/>
        <v>5488430.2105158325</v>
      </c>
      <c r="AM75" s="8">
        <f t="shared" si="65"/>
        <v>1336519.1967194967</v>
      </c>
    </row>
    <row r="76" spans="1:39" x14ac:dyDescent="0.3">
      <c r="A76" s="6" t="str">
        <f>'EJ AD % 15'!A76</f>
        <v>MEDICO CIRUJANO</v>
      </c>
      <c r="B76" s="68">
        <f>'EJ AD % 14'!B76</f>
        <v>3</v>
      </c>
      <c r="C76" s="26">
        <v>3</v>
      </c>
      <c r="D76" s="8">
        <f>'EJ AD % 15'!D76</f>
        <v>0</v>
      </c>
      <c r="E76" s="8">
        <f t="shared" si="80"/>
        <v>0</v>
      </c>
      <c r="F76" s="8">
        <f>'EJ AD % 15'!E76</f>
        <v>5.4</v>
      </c>
      <c r="G76" s="8">
        <f t="shared" si="81"/>
        <v>5544461.8600000003</v>
      </c>
      <c r="H76" s="8">
        <f>'EJ AD % 15'!F76</f>
        <v>0</v>
      </c>
      <c r="I76" s="8">
        <f t="shared" si="51"/>
        <v>0</v>
      </c>
      <c r="J76" s="8">
        <f>'EJ AD % 15'!G76</f>
        <v>15.22</v>
      </c>
      <c r="K76" s="8">
        <f t="shared" si="52"/>
        <v>8836898.2799999993</v>
      </c>
      <c r="L76" s="8">
        <f>'EJ AD % 15'!H76</f>
        <v>0</v>
      </c>
      <c r="M76" s="8">
        <f t="shared" si="53"/>
        <v>0</v>
      </c>
      <c r="N76" s="8">
        <f>'EJ AD % 15'!I76</f>
        <v>0</v>
      </c>
      <c r="O76" s="8">
        <f t="shared" si="54"/>
        <v>0</v>
      </c>
      <c r="P76" s="8">
        <f>'EJ AD % 15'!J76</f>
        <v>0</v>
      </c>
      <c r="Q76" s="8">
        <f t="shared" si="55"/>
        <v>0</v>
      </c>
      <c r="R76" s="8">
        <f>'EJ AD % 15'!K76</f>
        <v>0.39</v>
      </c>
      <c r="S76" s="8">
        <f t="shared" si="56"/>
        <v>368207.61</v>
      </c>
      <c r="T76" s="8">
        <f>'EJ AD % 15'!M76</f>
        <v>0</v>
      </c>
      <c r="U76" s="8">
        <f t="shared" si="57"/>
        <v>0</v>
      </c>
      <c r="V76" s="8">
        <f>'EJ AD % 15'!L76</f>
        <v>0</v>
      </c>
      <c r="W76" s="8">
        <f t="shared" si="58"/>
        <v>0</v>
      </c>
      <c r="X76" s="31"/>
      <c r="Y76" s="120">
        <v>741</v>
      </c>
      <c r="Z76" s="8">
        <f t="shared" si="77"/>
        <v>14749567.75</v>
      </c>
      <c r="AA76" s="8">
        <f t="shared" si="82"/>
        <v>20435906.242808778</v>
      </c>
      <c r="AB76" s="8">
        <f t="shared" si="74"/>
        <v>9123604.0786191057</v>
      </c>
      <c r="AC76" s="8">
        <f t="shared" si="76"/>
        <v>3267393.4495755862</v>
      </c>
      <c r="AD76" s="31"/>
      <c r="AE76" s="8">
        <f t="shared" si="75"/>
        <v>19904.949730094468</v>
      </c>
      <c r="AF76" s="8">
        <f t="shared" si="78"/>
        <v>27578.820840497676</v>
      </c>
      <c r="AG76" s="8">
        <f t="shared" si="79"/>
        <v>12312.55611149677</v>
      </c>
      <c r="AH76" s="8">
        <v>4409.4378536782542</v>
      </c>
      <c r="AI76" s="31"/>
      <c r="AJ76" s="8">
        <f t="shared" si="62"/>
        <v>47576471.52100347</v>
      </c>
      <c r="AK76" s="8">
        <f t="shared" si="63"/>
        <v>64205.764535767164</v>
      </c>
      <c r="AL76" s="8">
        <f t="shared" si="64"/>
        <v>35185473.992808774</v>
      </c>
      <c r="AM76" s="8">
        <f t="shared" si="65"/>
        <v>12390997.528194692</v>
      </c>
    </row>
    <row r="77" spans="1:39" x14ac:dyDescent="0.3">
      <c r="A77" s="6" t="str">
        <f>'EJ AD % 15'!A77</f>
        <v>MERCADOTECNIA</v>
      </c>
      <c r="B77" s="68">
        <f>'EJ AD % 14'!B77</f>
        <v>1</v>
      </c>
      <c r="C77" s="26">
        <v>5</v>
      </c>
      <c r="D77" s="8">
        <f>'EJ AD % 15'!D77</f>
        <v>0</v>
      </c>
      <c r="E77" s="8">
        <f t="shared" si="80"/>
        <v>0</v>
      </c>
      <c r="F77" s="8">
        <f>'EJ AD % 15'!E77</f>
        <v>2.88</v>
      </c>
      <c r="G77" s="8">
        <f t="shared" si="81"/>
        <v>2957046.33</v>
      </c>
      <c r="H77" s="8">
        <f>'EJ AD % 15'!F77</f>
        <v>0</v>
      </c>
      <c r="I77" s="8">
        <f t="shared" si="51"/>
        <v>0</v>
      </c>
      <c r="J77" s="8">
        <f>'EJ AD % 15'!G77</f>
        <v>0</v>
      </c>
      <c r="K77" s="8">
        <f t="shared" si="52"/>
        <v>0</v>
      </c>
      <c r="L77" s="8">
        <f>'EJ AD % 15'!H77</f>
        <v>0.77</v>
      </c>
      <c r="M77" s="8">
        <f t="shared" si="53"/>
        <v>415770.2</v>
      </c>
      <c r="N77" s="8">
        <f>'EJ AD % 15'!I77</f>
        <v>10.77</v>
      </c>
      <c r="O77" s="8">
        <f t="shared" si="54"/>
        <v>4687504.03</v>
      </c>
      <c r="P77" s="8">
        <f>'EJ AD % 15'!J77</f>
        <v>0</v>
      </c>
      <c r="Q77" s="8">
        <f t="shared" si="55"/>
        <v>0</v>
      </c>
      <c r="R77" s="8">
        <f>'EJ AD % 15'!K77</f>
        <v>1.37</v>
      </c>
      <c r="S77" s="8">
        <f t="shared" si="56"/>
        <v>1293447.26</v>
      </c>
      <c r="T77" s="8">
        <f>'EJ AD % 15'!M77</f>
        <v>0</v>
      </c>
      <c r="U77" s="8">
        <f t="shared" si="57"/>
        <v>0</v>
      </c>
      <c r="V77" s="8">
        <f>'EJ AD % 15'!L77</f>
        <v>0</v>
      </c>
      <c r="W77" s="8">
        <f t="shared" si="58"/>
        <v>0</v>
      </c>
      <c r="X77" s="31"/>
      <c r="Y77" s="120">
        <v>387</v>
      </c>
      <c r="Z77" s="8">
        <f t="shared" si="77"/>
        <v>9353767.8200000003</v>
      </c>
      <c r="AA77" s="8">
        <f t="shared" si="82"/>
        <v>10673003.665272601</v>
      </c>
      <c r="AB77" s="8">
        <f t="shared" si="74"/>
        <v>4764959.2151492499</v>
      </c>
      <c r="AC77" s="8">
        <f t="shared" si="76"/>
        <v>909820.81308356358</v>
      </c>
      <c r="AD77" s="31"/>
      <c r="AE77" s="8">
        <f t="shared" si="75"/>
        <v>24169.942687338502</v>
      </c>
      <c r="AF77" s="8">
        <f t="shared" si="78"/>
        <v>27578.820840497676</v>
      </c>
      <c r="AG77" s="8">
        <f t="shared" si="79"/>
        <v>12312.55611149677</v>
      </c>
      <c r="AH77" s="8">
        <v>2350.9581733425416</v>
      </c>
      <c r="AI77" s="31"/>
      <c r="AJ77" s="8">
        <f t="shared" si="62"/>
        <v>25701551.513505414</v>
      </c>
      <c r="AK77" s="8">
        <f t="shared" si="63"/>
        <v>66412.277812675486</v>
      </c>
      <c r="AL77" s="8">
        <f t="shared" si="64"/>
        <v>20026771.485272601</v>
      </c>
      <c r="AM77" s="8">
        <f t="shared" si="65"/>
        <v>5674780.0282328138</v>
      </c>
    </row>
    <row r="78" spans="1:39" x14ac:dyDescent="0.3">
      <c r="A78" s="6" t="str">
        <f>'EJ AD % 15'!A78</f>
        <v>MUSICA</v>
      </c>
      <c r="B78" s="68">
        <f>'EJ AD % 14'!B78</f>
        <v>5</v>
      </c>
      <c r="C78" s="26">
        <v>7</v>
      </c>
      <c r="D78" s="8">
        <f>'EJ AD % 15'!D78</f>
        <v>0</v>
      </c>
      <c r="E78" s="8">
        <f t="shared" si="80"/>
        <v>0</v>
      </c>
      <c r="F78" s="8">
        <f>'EJ AD % 15'!E78</f>
        <v>0.08</v>
      </c>
      <c r="G78" s="8">
        <f t="shared" si="81"/>
        <v>82140.179999999993</v>
      </c>
      <c r="H78" s="8">
        <f>'EJ AD % 15'!F78</f>
        <v>0</v>
      </c>
      <c r="I78" s="8">
        <f t="shared" si="51"/>
        <v>0</v>
      </c>
      <c r="J78" s="8">
        <f>'EJ AD % 15'!G78</f>
        <v>0</v>
      </c>
      <c r="K78" s="8">
        <f t="shared" si="52"/>
        <v>0</v>
      </c>
      <c r="L78" s="8">
        <f>'EJ AD % 15'!H78</f>
        <v>0.09</v>
      </c>
      <c r="M78" s="8">
        <f t="shared" si="53"/>
        <v>48596.52</v>
      </c>
      <c r="N78" s="8">
        <f>'EJ AD % 15'!I78</f>
        <v>0</v>
      </c>
      <c r="O78" s="8">
        <f t="shared" si="54"/>
        <v>0</v>
      </c>
      <c r="P78" s="8">
        <f>'EJ AD % 15'!J78</f>
        <v>0</v>
      </c>
      <c r="Q78" s="8">
        <f t="shared" si="55"/>
        <v>0</v>
      </c>
      <c r="R78" s="8">
        <f>'EJ AD % 15'!K78</f>
        <v>0.56999999999999995</v>
      </c>
      <c r="S78" s="8">
        <f t="shared" si="56"/>
        <v>538149.59</v>
      </c>
      <c r="T78" s="8">
        <f>'EJ AD % 15'!M78</f>
        <v>40.51</v>
      </c>
      <c r="U78" s="8">
        <f t="shared" si="57"/>
        <v>5553276.7699999996</v>
      </c>
      <c r="V78" s="8">
        <f>'EJ AD % 15'!L78</f>
        <v>0</v>
      </c>
      <c r="W78" s="8">
        <f t="shared" si="58"/>
        <v>0</v>
      </c>
      <c r="X78" s="31"/>
      <c r="Y78" s="120">
        <v>67</v>
      </c>
      <c r="Z78" s="8">
        <f t="shared" si="77"/>
        <v>6222163.0599999996</v>
      </c>
      <c r="AA78" s="8">
        <f t="shared" si="82"/>
        <v>1847780.9963133442</v>
      </c>
      <c r="AB78" s="8">
        <f t="shared" si="74"/>
        <v>824941.25947028352</v>
      </c>
      <c r="AC78" s="8">
        <f t="shared" si="76"/>
        <v>453232.86709401716</v>
      </c>
      <c r="AD78" s="31"/>
      <c r="AE78" s="8">
        <f t="shared" si="75"/>
        <v>92868.105373134327</v>
      </c>
      <c r="AF78" s="8">
        <f t="shared" si="78"/>
        <v>27578.820840497676</v>
      </c>
      <c r="AG78" s="8">
        <f t="shared" si="79"/>
        <v>12312.55611149677</v>
      </c>
      <c r="AH78" s="8">
        <v>6764.6696581196593</v>
      </c>
      <c r="AI78" s="31"/>
      <c r="AJ78" s="8">
        <f t="shared" si="62"/>
        <v>9348118.1828776449</v>
      </c>
      <c r="AK78" s="8">
        <f t="shared" si="63"/>
        <v>139524.15198324842</v>
      </c>
      <c r="AL78" s="8">
        <f t="shared" si="64"/>
        <v>8069944.0563133433</v>
      </c>
      <c r="AM78" s="8">
        <f t="shared" si="65"/>
        <v>1278174.1265643006</v>
      </c>
    </row>
    <row r="79" spans="1:39" x14ac:dyDescent="0.3">
      <c r="A79" s="6" t="str">
        <f>'EJ AD % 15'!A79</f>
        <v>NUTRICION</v>
      </c>
      <c r="B79" s="68">
        <f>'EJ AD % 14'!B79</f>
        <v>7</v>
      </c>
      <c r="C79" s="26">
        <v>3</v>
      </c>
      <c r="D79" s="8">
        <f>'EJ AD % 15'!D79</f>
        <v>2.5299999999999998</v>
      </c>
      <c r="E79" s="8">
        <f t="shared" si="80"/>
        <v>1017650.68</v>
      </c>
      <c r="F79" s="8">
        <f>'EJ AD % 15'!E79</f>
        <v>1.91</v>
      </c>
      <c r="G79" s="8">
        <f t="shared" si="81"/>
        <v>1961096.7</v>
      </c>
      <c r="H79" s="8">
        <f>'EJ AD % 15'!F79</f>
        <v>0</v>
      </c>
      <c r="I79" s="8">
        <f t="shared" si="51"/>
        <v>0</v>
      </c>
      <c r="J79" s="8">
        <f>'EJ AD % 15'!G79</f>
        <v>6.94</v>
      </c>
      <c r="K79" s="8">
        <f t="shared" si="52"/>
        <v>4029439.82</v>
      </c>
      <c r="L79" s="8">
        <f>'EJ AD % 15'!H79</f>
        <v>0</v>
      </c>
      <c r="M79" s="8">
        <f t="shared" si="53"/>
        <v>0</v>
      </c>
      <c r="N79" s="8">
        <f>'EJ AD % 15'!I79</f>
        <v>1.01</v>
      </c>
      <c r="O79" s="8">
        <f t="shared" si="54"/>
        <v>439589.51</v>
      </c>
      <c r="P79" s="8">
        <f>'EJ AD % 15'!J79</f>
        <v>0</v>
      </c>
      <c r="Q79" s="8">
        <f t="shared" si="55"/>
        <v>0</v>
      </c>
      <c r="R79" s="8">
        <f>'EJ AD % 15'!K79</f>
        <v>1.0900000000000001</v>
      </c>
      <c r="S79" s="8">
        <f t="shared" si="56"/>
        <v>1029093.07</v>
      </c>
      <c r="T79" s="8">
        <f>'EJ AD % 15'!M79</f>
        <v>0</v>
      </c>
      <c r="U79" s="8">
        <f t="shared" si="57"/>
        <v>0</v>
      </c>
      <c r="V79" s="8">
        <f>'EJ AD % 15'!L79</f>
        <v>0</v>
      </c>
      <c r="W79" s="8">
        <f t="shared" si="58"/>
        <v>0</v>
      </c>
      <c r="X79" s="31"/>
      <c r="Y79" s="120">
        <v>282</v>
      </c>
      <c r="Z79" s="8">
        <f t="shared" si="77"/>
        <v>8476869.7799999993</v>
      </c>
      <c r="AA79" s="8">
        <f t="shared" si="82"/>
        <v>7777227.4770203447</v>
      </c>
      <c r="AB79" s="8">
        <f t="shared" si="74"/>
        <v>3472140.8234420889</v>
      </c>
      <c r="AC79" s="8">
        <f t="shared" si="76"/>
        <v>1243461.4747372677</v>
      </c>
      <c r="AD79" s="31"/>
      <c r="AE79" s="8">
        <f t="shared" si="75"/>
        <v>30059.821914893615</v>
      </c>
      <c r="AF79" s="8">
        <f t="shared" si="78"/>
        <v>27578.820840497676</v>
      </c>
      <c r="AG79" s="8">
        <f t="shared" si="79"/>
        <v>12312.55611149677</v>
      </c>
      <c r="AH79" s="8">
        <v>4409.4378536782542</v>
      </c>
      <c r="AI79" s="31"/>
      <c r="AJ79" s="8">
        <f t="shared" si="62"/>
        <v>20969699.555199698</v>
      </c>
      <c r="AK79" s="8">
        <f t="shared" si="63"/>
        <v>74360.636720566297</v>
      </c>
      <c r="AL79" s="8">
        <f t="shared" si="64"/>
        <v>16254097.257020343</v>
      </c>
      <c r="AM79" s="8">
        <f t="shared" si="65"/>
        <v>4715602.2981793564</v>
      </c>
    </row>
    <row r="80" spans="1:39" x14ac:dyDescent="0.3">
      <c r="A80" s="6" t="str">
        <f>'EJ AD % 15'!A80</f>
        <v>OPTOMETRIA</v>
      </c>
      <c r="B80" s="68">
        <f>'EJ AD % 14'!B80</f>
        <v>3</v>
      </c>
      <c r="C80" s="26">
        <v>3</v>
      </c>
      <c r="D80" s="8">
        <f>'EJ AD % 15'!D80</f>
        <v>0</v>
      </c>
      <c r="E80" s="8">
        <f t="shared" si="80"/>
        <v>0</v>
      </c>
      <c r="F80" s="8">
        <f>'EJ AD % 15'!E80</f>
        <v>1.59</v>
      </c>
      <c r="G80" s="8">
        <f t="shared" si="81"/>
        <v>1632535.99</v>
      </c>
      <c r="H80" s="8">
        <f>'EJ AD % 15'!F80</f>
        <v>0</v>
      </c>
      <c r="I80" s="8">
        <f t="shared" si="51"/>
        <v>0</v>
      </c>
      <c r="J80" s="8">
        <f>'EJ AD % 15'!G80</f>
        <v>10.65</v>
      </c>
      <c r="K80" s="8">
        <f t="shared" si="52"/>
        <v>6183506.3499999996</v>
      </c>
      <c r="L80" s="8">
        <f>'EJ AD % 15'!H80</f>
        <v>0</v>
      </c>
      <c r="M80" s="8">
        <f t="shared" si="53"/>
        <v>0</v>
      </c>
      <c r="N80" s="8">
        <f>'EJ AD % 15'!I80</f>
        <v>0.22</v>
      </c>
      <c r="O80" s="8">
        <f t="shared" si="54"/>
        <v>95752.17</v>
      </c>
      <c r="P80" s="8">
        <f>'EJ AD % 15'!J80</f>
        <v>0</v>
      </c>
      <c r="Q80" s="8">
        <f t="shared" si="55"/>
        <v>0</v>
      </c>
      <c r="R80" s="8">
        <f>'EJ AD % 15'!K80</f>
        <v>0.2</v>
      </c>
      <c r="S80" s="8">
        <f t="shared" si="56"/>
        <v>188824.42</v>
      </c>
      <c r="T80" s="8">
        <f>'EJ AD % 15'!M80</f>
        <v>0</v>
      </c>
      <c r="U80" s="8">
        <f t="shared" si="57"/>
        <v>0</v>
      </c>
      <c r="V80" s="8">
        <f>'EJ AD % 15'!L80</f>
        <v>0</v>
      </c>
      <c r="W80" s="8">
        <f t="shared" si="58"/>
        <v>0</v>
      </c>
      <c r="X80" s="31"/>
      <c r="Y80" s="120">
        <v>139</v>
      </c>
      <c r="Z80" s="8">
        <f t="shared" si="77"/>
        <v>8100618.9299999997</v>
      </c>
      <c r="AA80" s="8">
        <f t="shared" si="82"/>
        <v>3833456.0968291769</v>
      </c>
      <c r="AB80" s="8">
        <f t="shared" si="74"/>
        <v>1711445.2994980509</v>
      </c>
      <c r="AC80" s="8">
        <f t="shared" si="76"/>
        <v>612911.86166127736</v>
      </c>
      <c r="AD80" s="31"/>
      <c r="AE80" s="8">
        <f t="shared" si="75"/>
        <v>58277.834028776975</v>
      </c>
      <c r="AF80" s="8">
        <f t="shared" si="78"/>
        <v>27578.820840497676</v>
      </c>
      <c r="AG80" s="8">
        <f t="shared" si="79"/>
        <v>12312.55611149677</v>
      </c>
      <c r="AH80" s="8">
        <v>4409.4378536782542</v>
      </c>
      <c r="AI80" s="31"/>
      <c r="AJ80" s="8">
        <f t="shared" si="62"/>
        <v>14258432.187988505</v>
      </c>
      <c r="AK80" s="8">
        <f t="shared" si="63"/>
        <v>102578.64883444968</v>
      </c>
      <c r="AL80" s="8">
        <f t="shared" si="64"/>
        <v>11934075.026829176</v>
      </c>
      <c r="AM80" s="8">
        <f t="shared" si="65"/>
        <v>2324357.1611593282</v>
      </c>
    </row>
    <row r="81" spans="1:41" x14ac:dyDescent="0.3">
      <c r="A81" s="6" t="str">
        <f>'EJ AD % 15'!A81</f>
        <v>PSICOLOGIA</v>
      </c>
      <c r="B81" s="68">
        <f>'EJ AD % 14'!B81</f>
        <v>3</v>
      </c>
      <c r="C81" s="26">
        <v>6</v>
      </c>
      <c r="D81" s="8">
        <f>'EJ AD % 15'!D81</f>
        <v>0</v>
      </c>
      <c r="E81" s="8">
        <f t="shared" si="80"/>
        <v>0</v>
      </c>
      <c r="F81" s="8">
        <f>'EJ AD % 15'!E81</f>
        <v>1.36</v>
      </c>
      <c r="G81" s="8">
        <f t="shared" si="81"/>
        <v>1396382.99</v>
      </c>
      <c r="H81" s="8">
        <f>'EJ AD % 15'!F81</f>
        <v>0</v>
      </c>
      <c r="I81" s="8">
        <f t="shared" si="51"/>
        <v>0</v>
      </c>
      <c r="J81" s="8">
        <f>'EJ AD % 15'!G81</f>
        <v>0</v>
      </c>
      <c r="K81" s="8">
        <f t="shared" si="52"/>
        <v>0</v>
      </c>
      <c r="L81" s="8">
        <f>'EJ AD % 15'!H81</f>
        <v>0</v>
      </c>
      <c r="M81" s="8">
        <f t="shared" si="53"/>
        <v>0</v>
      </c>
      <c r="N81" s="8">
        <f>'EJ AD % 15'!I81</f>
        <v>0</v>
      </c>
      <c r="O81" s="8">
        <f t="shared" si="54"/>
        <v>0</v>
      </c>
      <c r="P81" s="8">
        <f>'EJ AD % 15'!J81</f>
        <v>0</v>
      </c>
      <c r="Q81" s="8">
        <f t="shared" si="55"/>
        <v>0</v>
      </c>
      <c r="R81" s="8">
        <f>'EJ AD % 15'!K81</f>
        <v>13.37</v>
      </c>
      <c r="S81" s="8">
        <f t="shared" si="56"/>
        <v>12622912.289999999</v>
      </c>
      <c r="T81" s="8">
        <f>'EJ AD % 15'!M81</f>
        <v>0</v>
      </c>
      <c r="U81" s="8">
        <f t="shared" si="57"/>
        <v>0</v>
      </c>
      <c r="V81" s="8">
        <f>'EJ AD % 15'!L81</f>
        <v>0</v>
      </c>
      <c r="W81" s="8">
        <f t="shared" si="58"/>
        <v>0</v>
      </c>
      <c r="X81" s="31"/>
      <c r="Y81" s="120">
        <v>344</v>
      </c>
      <c r="Z81" s="8">
        <f t="shared" si="77"/>
        <v>14019295.279999999</v>
      </c>
      <c r="AA81" s="8">
        <f t="shared" si="82"/>
        <v>9487114.3691312</v>
      </c>
      <c r="AB81" s="8">
        <f t="shared" si="74"/>
        <v>4235519.302354889</v>
      </c>
      <c r="AC81" s="8">
        <f t="shared" si="76"/>
        <v>1929454.1903448277</v>
      </c>
      <c r="AD81" s="31"/>
      <c r="AE81" s="8">
        <f t="shared" si="75"/>
        <v>40753.765348837209</v>
      </c>
      <c r="AF81" s="8">
        <f t="shared" si="78"/>
        <v>27578.820840497676</v>
      </c>
      <c r="AG81" s="8">
        <f t="shared" si="79"/>
        <v>12312.55611149677</v>
      </c>
      <c r="AH81" s="8">
        <v>5608.8784603047316</v>
      </c>
      <c r="AI81" s="31"/>
      <c r="AJ81" s="8">
        <f t="shared" si="62"/>
        <v>29671383.141830917</v>
      </c>
      <c r="AK81" s="8">
        <f t="shared" si="63"/>
        <v>86254.020761136388</v>
      </c>
      <c r="AL81" s="8">
        <f t="shared" si="64"/>
        <v>23506409.649131201</v>
      </c>
      <c r="AM81" s="8">
        <f t="shared" si="65"/>
        <v>6164973.4926997162</v>
      </c>
    </row>
    <row r="82" spans="1:41" x14ac:dyDescent="0.3">
      <c r="A82" s="6" t="str">
        <f>'EJ AD % 15'!A82</f>
        <v>RELACIONES INDUSTRIALES</v>
      </c>
      <c r="B82" s="68">
        <f>'EJ AD % 14'!B82</f>
        <v>6</v>
      </c>
      <c r="C82" s="26">
        <v>5</v>
      </c>
      <c r="D82" s="8">
        <f>'EJ AD % 15'!D82</f>
        <v>0</v>
      </c>
      <c r="E82" s="8">
        <f t="shared" si="80"/>
        <v>0</v>
      </c>
      <c r="F82" s="8">
        <f>'EJ AD % 15'!E82</f>
        <v>0.8</v>
      </c>
      <c r="G82" s="8">
        <f t="shared" si="81"/>
        <v>821401.76</v>
      </c>
      <c r="H82" s="8">
        <f>'EJ AD % 15'!F82</f>
        <v>0</v>
      </c>
      <c r="I82" s="8">
        <f t="shared" si="51"/>
        <v>0</v>
      </c>
      <c r="J82" s="8">
        <f>'EJ AD % 15'!G82</f>
        <v>0.25</v>
      </c>
      <c r="K82" s="8">
        <f t="shared" si="52"/>
        <v>145152.73000000001</v>
      </c>
      <c r="L82" s="8">
        <f>'EJ AD % 15'!H82</f>
        <v>0</v>
      </c>
      <c r="M82" s="8">
        <f t="shared" si="53"/>
        <v>0</v>
      </c>
      <c r="N82" s="8">
        <f>'EJ AD % 15'!I82</f>
        <v>8.99</v>
      </c>
      <c r="O82" s="8">
        <f t="shared" si="54"/>
        <v>3912781.91</v>
      </c>
      <c r="P82" s="8">
        <f>'EJ AD % 15'!J82</f>
        <v>0</v>
      </c>
      <c r="Q82" s="8">
        <f t="shared" si="55"/>
        <v>0</v>
      </c>
      <c r="R82" s="8">
        <f>'EJ AD % 15'!K82</f>
        <v>1.57</v>
      </c>
      <c r="S82" s="8">
        <f t="shared" si="56"/>
        <v>1482271.68</v>
      </c>
      <c r="T82" s="8">
        <f>'EJ AD % 15'!M82</f>
        <v>0</v>
      </c>
      <c r="U82" s="8">
        <f t="shared" si="57"/>
        <v>0</v>
      </c>
      <c r="V82" s="8">
        <f>'EJ AD % 15'!L82</f>
        <v>0</v>
      </c>
      <c r="W82" s="8">
        <f t="shared" si="58"/>
        <v>0</v>
      </c>
      <c r="X82" s="31"/>
      <c r="Y82" s="120">
        <v>325</v>
      </c>
      <c r="Z82" s="8">
        <f t="shared" si="77"/>
        <v>6361608.0800000001</v>
      </c>
      <c r="AA82" s="8">
        <f>Y82*AF82</f>
        <v>8963116.7731617447</v>
      </c>
      <c r="AB82" s="8">
        <f>Y82*AG82</f>
        <v>4001580.7362364503</v>
      </c>
      <c r="AC82" s="8">
        <f>Y82*AH82</f>
        <v>764061.40633632604</v>
      </c>
      <c r="AD82" s="31"/>
      <c r="AE82" s="8">
        <f t="shared" si="75"/>
        <v>19574.178707692306</v>
      </c>
      <c r="AF82" s="8">
        <f t="shared" si="78"/>
        <v>27578.820840497676</v>
      </c>
      <c r="AG82" s="8">
        <f t="shared" si="79"/>
        <v>12312.55611149677</v>
      </c>
      <c r="AH82" s="8">
        <v>2350.9581733425416</v>
      </c>
      <c r="AI82" s="31"/>
      <c r="AJ82" s="8">
        <f t="shared" si="62"/>
        <v>20090366.99573452</v>
      </c>
      <c r="AK82" s="8">
        <f t="shared" si="63"/>
        <v>61816.51383302929</v>
      </c>
      <c r="AL82" s="8">
        <f t="shared" si="64"/>
        <v>15324724.853161745</v>
      </c>
      <c r="AM82" s="8">
        <f t="shared" si="65"/>
        <v>4765642.1425727764</v>
      </c>
    </row>
    <row r="83" spans="1:41" x14ac:dyDescent="0.3">
      <c r="A83" s="6" t="str">
        <f>'EJ AD % 15'!A83</f>
        <v>SALUD PUBLICA</v>
      </c>
      <c r="B83" s="68">
        <f>'EJ AD % 14'!B83</f>
        <v>5</v>
      </c>
      <c r="C83" s="26">
        <v>3</v>
      </c>
      <c r="D83" s="8">
        <f>'EJ AD % 15'!D83</f>
        <v>0</v>
      </c>
      <c r="E83" s="8">
        <f t="shared" si="80"/>
        <v>0</v>
      </c>
      <c r="F83" s="8">
        <f>'EJ AD % 15'!E83</f>
        <v>0</v>
      </c>
      <c r="G83" s="8">
        <f t="shared" si="81"/>
        <v>0</v>
      </c>
      <c r="H83" s="8">
        <f>'EJ AD % 15'!F83</f>
        <v>0</v>
      </c>
      <c r="I83" s="8">
        <f t="shared" si="51"/>
        <v>0</v>
      </c>
      <c r="J83" s="8">
        <f>'EJ AD % 15'!G83</f>
        <v>0.44</v>
      </c>
      <c r="K83" s="8">
        <f t="shared" si="52"/>
        <v>255468.81</v>
      </c>
      <c r="L83" s="8">
        <f>'EJ AD % 15'!H83</f>
        <v>0</v>
      </c>
      <c r="M83" s="8">
        <f t="shared" si="53"/>
        <v>0</v>
      </c>
      <c r="N83" s="8">
        <f>'EJ AD % 15'!I83</f>
        <v>0.09</v>
      </c>
      <c r="O83" s="8">
        <f t="shared" si="54"/>
        <v>39171.339999999997</v>
      </c>
      <c r="P83" s="8">
        <f>'EJ AD % 15'!J83</f>
        <v>0</v>
      </c>
      <c r="Q83" s="8">
        <f t="shared" si="55"/>
        <v>0</v>
      </c>
      <c r="R83" s="8">
        <f>'EJ AD % 15'!K83</f>
        <v>0.04</v>
      </c>
      <c r="S83" s="8">
        <f t="shared" si="56"/>
        <v>37764.879999999997</v>
      </c>
      <c r="T83" s="8">
        <f>'EJ AD % 15'!M83</f>
        <v>0</v>
      </c>
      <c r="U83" s="8">
        <f t="shared" si="57"/>
        <v>0</v>
      </c>
      <c r="V83" s="8">
        <f>'EJ AD % 15'!L83</f>
        <v>0</v>
      </c>
      <c r="W83" s="8">
        <f t="shared" si="58"/>
        <v>0</v>
      </c>
      <c r="X83" s="31"/>
      <c r="Y83" s="120">
        <v>9</v>
      </c>
      <c r="Z83" s="8">
        <f t="shared" si="77"/>
        <v>332405.03000000003</v>
      </c>
      <c r="AA83" s="8">
        <f t="shared" si="82"/>
        <v>248209.38756447908</v>
      </c>
      <c r="AB83" s="8">
        <f t="shared" si="74"/>
        <v>110813.00500347093</v>
      </c>
      <c r="AC83" s="8">
        <f t="shared" si="76"/>
        <v>39684.940683104287</v>
      </c>
      <c r="AD83" s="31"/>
      <c r="AE83" s="8">
        <f t="shared" si="75"/>
        <v>36933.892222222225</v>
      </c>
      <c r="AF83" s="8">
        <f t="shared" si="78"/>
        <v>27578.820840497676</v>
      </c>
      <c r="AG83" s="8">
        <f t="shared" si="79"/>
        <v>12312.55611149677</v>
      </c>
      <c r="AH83" s="8">
        <v>4409.4378536782542</v>
      </c>
      <c r="AI83" s="31"/>
      <c r="AJ83" s="8">
        <f t="shared" si="62"/>
        <v>731112.36325105443</v>
      </c>
      <c r="AK83" s="8">
        <f t="shared" si="63"/>
        <v>81234.70702789494</v>
      </c>
      <c r="AL83" s="8">
        <f t="shared" si="64"/>
        <v>580614.41756447917</v>
      </c>
      <c r="AM83" s="8">
        <f t="shared" si="65"/>
        <v>150497.9456865752</v>
      </c>
    </row>
    <row r="84" spans="1:41" x14ac:dyDescent="0.3">
      <c r="A84" s="6" t="str">
        <f>'EJ AD % 15'!A84</f>
        <v>SOCIOLOGIA</v>
      </c>
      <c r="B84" s="68">
        <f>'EJ AD % 14'!B84</f>
        <v>3</v>
      </c>
      <c r="C84" s="26">
        <v>6</v>
      </c>
      <c r="D84" s="8">
        <f>'EJ AD % 15'!D84</f>
        <v>0</v>
      </c>
      <c r="E84" s="8">
        <f t="shared" si="80"/>
        <v>0</v>
      </c>
      <c r="F84" s="8">
        <f>'EJ AD % 15'!E84</f>
        <v>0.15</v>
      </c>
      <c r="G84" s="8">
        <f t="shared" si="81"/>
        <v>154012.82999999999</v>
      </c>
      <c r="H84" s="8">
        <f>'EJ AD % 15'!F84</f>
        <v>0</v>
      </c>
      <c r="I84" s="8">
        <f t="shared" si="51"/>
        <v>0</v>
      </c>
      <c r="J84" s="8">
        <f>'EJ AD % 15'!G84</f>
        <v>0</v>
      </c>
      <c r="K84" s="8">
        <f t="shared" si="52"/>
        <v>0</v>
      </c>
      <c r="L84" s="8">
        <f>'EJ AD % 15'!H84</f>
        <v>0</v>
      </c>
      <c r="M84" s="8">
        <f t="shared" si="53"/>
        <v>0</v>
      </c>
      <c r="N84" s="8">
        <f>'EJ AD % 15'!I84</f>
        <v>0</v>
      </c>
      <c r="O84" s="8">
        <f t="shared" si="54"/>
        <v>0</v>
      </c>
      <c r="P84" s="8">
        <f>'EJ AD % 15'!J84</f>
        <v>0</v>
      </c>
      <c r="Q84" s="8">
        <f t="shared" si="55"/>
        <v>0</v>
      </c>
      <c r="R84" s="8">
        <f>'EJ AD % 15'!K84</f>
        <v>3.78</v>
      </c>
      <c r="S84" s="8">
        <f t="shared" si="56"/>
        <v>3568781.49</v>
      </c>
      <c r="T84" s="8">
        <f>'EJ AD % 15'!M84</f>
        <v>0</v>
      </c>
      <c r="U84" s="8">
        <f t="shared" si="57"/>
        <v>0</v>
      </c>
      <c r="V84" s="8">
        <f>'EJ AD % 15'!L84</f>
        <v>0</v>
      </c>
      <c r="W84" s="8">
        <f t="shared" si="58"/>
        <v>0</v>
      </c>
      <c r="X84" s="31"/>
      <c r="Y84" s="120">
        <v>69</v>
      </c>
      <c r="Z84" s="8">
        <f t="shared" si="77"/>
        <v>3722794.3200000003</v>
      </c>
      <c r="AA84" s="8">
        <f t="shared" si="82"/>
        <v>1902938.6379943397</v>
      </c>
      <c r="AB84" s="8">
        <f t="shared" si="74"/>
        <v>849566.37169327715</v>
      </c>
      <c r="AC84" s="8">
        <f t="shared" si="76"/>
        <v>387012.61376102647</v>
      </c>
      <c r="AD84" s="31"/>
      <c r="AE84" s="8">
        <f t="shared" si="75"/>
        <v>53953.540869565222</v>
      </c>
      <c r="AF84" s="8">
        <f t="shared" si="78"/>
        <v>27578.820840497676</v>
      </c>
      <c r="AG84" s="8">
        <f t="shared" si="79"/>
        <v>12312.55611149677</v>
      </c>
      <c r="AH84" s="8">
        <v>5608.8784603047316</v>
      </c>
      <c r="AI84" s="31"/>
      <c r="AJ84" s="8">
        <f t="shared" si="62"/>
        <v>6862311.9434486441</v>
      </c>
      <c r="AK84" s="8">
        <f t="shared" si="63"/>
        <v>99453.796281864401</v>
      </c>
      <c r="AL84" s="8">
        <f t="shared" si="64"/>
        <v>5625732.95799434</v>
      </c>
      <c r="AM84" s="8">
        <f t="shared" si="65"/>
        <v>1236578.9854543037</v>
      </c>
    </row>
    <row r="85" spans="1:41" x14ac:dyDescent="0.3">
      <c r="A85" s="6" t="str">
        <f>'EJ AD % 15'!A85</f>
        <v>TECNOLOGIAS DE INFORMACION</v>
      </c>
      <c r="B85" s="68">
        <f>'EJ AD % 14'!B85</f>
        <v>6</v>
      </c>
      <c r="C85" s="26">
        <v>2</v>
      </c>
      <c r="D85" s="8">
        <f>'EJ AD % 15'!D85</f>
        <v>0</v>
      </c>
      <c r="E85" s="8">
        <f t="shared" si="80"/>
        <v>0</v>
      </c>
      <c r="F85" s="8">
        <f>'EJ AD % 15'!E85</f>
        <v>2.99</v>
      </c>
      <c r="G85" s="8">
        <f t="shared" si="81"/>
        <v>3069989.07</v>
      </c>
      <c r="H85" s="8">
        <f>'EJ AD % 15'!F85</f>
        <v>0</v>
      </c>
      <c r="I85" s="8">
        <f t="shared" si="51"/>
        <v>0</v>
      </c>
      <c r="J85" s="8">
        <f>'EJ AD % 15'!G85</f>
        <v>0</v>
      </c>
      <c r="K85" s="8">
        <f t="shared" si="52"/>
        <v>0</v>
      </c>
      <c r="L85" s="8">
        <f>'EJ AD % 15'!H85</f>
        <v>0</v>
      </c>
      <c r="M85" s="8">
        <f t="shared" si="53"/>
        <v>0</v>
      </c>
      <c r="N85" s="8">
        <f>'EJ AD % 15'!I85</f>
        <v>0.86</v>
      </c>
      <c r="O85" s="8">
        <f t="shared" si="54"/>
        <v>374303.94</v>
      </c>
      <c r="P85" s="8">
        <f>'EJ AD % 15'!J85</f>
        <v>0</v>
      </c>
      <c r="Q85" s="8">
        <f t="shared" si="55"/>
        <v>0</v>
      </c>
      <c r="R85" s="8">
        <f>'EJ AD % 15'!K85</f>
        <v>0.5</v>
      </c>
      <c r="S85" s="8">
        <f t="shared" si="56"/>
        <v>472061.04</v>
      </c>
      <c r="T85" s="8">
        <f>'EJ AD % 15'!M85</f>
        <v>0</v>
      </c>
      <c r="U85" s="8">
        <f t="shared" si="57"/>
        <v>0</v>
      </c>
      <c r="V85" s="8">
        <f>'EJ AD % 15'!L85</f>
        <v>0</v>
      </c>
      <c r="W85" s="8">
        <f t="shared" si="58"/>
        <v>0</v>
      </c>
      <c r="X85" s="31"/>
      <c r="Y85" s="120">
        <v>184</v>
      </c>
      <c r="Z85" s="8">
        <f t="shared" si="77"/>
        <v>3916354.05</v>
      </c>
      <c r="AA85" s="8">
        <f t="shared" si="82"/>
        <v>5074503.0346515719</v>
      </c>
      <c r="AB85" s="8">
        <f t="shared" si="74"/>
        <v>2265510.3245154056</v>
      </c>
      <c r="AC85" s="8">
        <f t="shared" si="76"/>
        <v>1150038.7337677525</v>
      </c>
      <c r="AD85" s="31"/>
      <c r="AE85" s="8">
        <f t="shared" si="75"/>
        <v>21284.532880434781</v>
      </c>
      <c r="AF85" s="8">
        <f t="shared" si="78"/>
        <v>27578.820840497676</v>
      </c>
      <c r="AG85" s="8">
        <f t="shared" si="79"/>
        <v>12312.55611149677</v>
      </c>
      <c r="AH85" s="8">
        <v>6250.210509607351</v>
      </c>
      <c r="AI85" s="31"/>
      <c r="AJ85" s="8">
        <f t="shared" si="62"/>
        <v>12406406.142934728</v>
      </c>
      <c r="AK85" s="8">
        <f t="shared" si="63"/>
        <v>67426.120342036564</v>
      </c>
      <c r="AL85" s="8">
        <f>SUM(Z85:AA85)</f>
        <v>8990857.0846515708</v>
      </c>
      <c r="AM85" s="8">
        <f>SUM(AB85:AC85)</f>
        <v>3415549.0582831581</v>
      </c>
    </row>
    <row r="86" spans="1:41" x14ac:dyDescent="0.3">
      <c r="A86" s="6" t="str">
        <f>'EJ AD % 15'!A86</f>
        <v>TERAPIA FISICA</v>
      </c>
      <c r="B86" s="68">
        <f>'EJ AD % 14'!B86</f>
        <v>2</v>
      </c>
      <c r="C86" s="26">
        <v>3</v>
      </c>
      <c r="D86" s="8">
        <f>'EJ AD % 15'!D86</f>
        <v>0</v>
      </c>
      <c r="E86" s="8">
        <f t="shared" si="80"/>
        <v>0</v>
      </c>
      <c r="F86" s="8">
        <f>'EJ AD % 15'!E86</f>
        <v>0.69</v>
      </c>
      <c r="G86" s="8">
        <f t="shared" si="81"/>
        <v>708459.02</v>
      </c>
      <c r="H86" s="8">
        <f>'EJ AD % 15'!F86</f>
        <v>0</v>
      </c>
      <c r="I86" s="8">
        <f t="shared" si="51"/>
        <v>0</v>
      </c>
      <c r="J86" s="8">
        <f>'EJ AD % 15'!G86</f>
        <v>3.4</v>
      </c>
      <c r="K86" s="8">
        <f t="shared" si="52"/>
        <v>1974077.15</v>
      </c>
      <c r="L86" s="8">
        <f>'EJ AD % 15'!H86</f>
        <v>0</v>
      </c>
      <c r="M86" s="8">
        <f t="shared" si="53"/>
        <v>0</v>
      </c>
      <c r="N86" s="8">
        <f>'EJ AD % 15'!I86</f>
        <v>0.09</v>
      </c>
      <c r="O86" s="8">
        <f t="shared" si="54"/>
        <v>39171.339999999997</v>
      </c>
      <c r="P86" s="8">
        <f>'EJ AD % 15'!J86</f>
        <v>0</v>
      </c>
      <c r="Q86" s="8">
        <f t="shared" si="55"/>
        <v>0</v>
      </c>
      <c r="R86" s="8">
        <f>'EJ AD % 15'!K86</f>
        <v>0.25</v>
      </c>
      <c r="S86" s="8">
        <f t="shared" si="56"/>
        <v>236030.52</v>
      </c>
      <c r="T86" s="8">
        <f>'EJ AD % 15'!M86</f>
        <v>0</v>
      </c>
      <c r="U86" s="8">
        <f t="shared" si="57"/>
        <v>0</v>
      </c>
      <c r="V86" s="8">
        <f>'EJ AD % 15'!L86</f>
        <v>0</v>
      </c>
      <c r="W86" s="8">
        <f t="shared" si="58"/>
        <v>0</v>
      </c>
      <c r="X86" s="31"/>
      <c r="Y86" s="120">
        <v>153</v>
      </c>
      <c r="Z86" s="8">
        <f t="shared" si="77"/>
        <v>2957738.03</v>
      </c>
      <c r="AA86" s="8">
        <f t="shared" si="82"/>
        <v>4219559.5885961447</v>
      </c>
      <c r="AB86" s="8">
        <f t="shared" si="74"/>
        <v>1883821.0850590058</v>
      </c>
      <c r="AC86" s="8">
        <f t="shared" si="76"/>
        <v>674643.99161277292</v>
      </c>
      <c r="AD86" s="31"/>
      <c r="AE86" s="8">
        <f t="shared" si="75"/>
        <v>19331.621111111112</v>
      </c>
      <c r="AF86" s="8">
        <f t="shared" si="78"/>
        <v>27578.820840497676</v>
      </c>
      <c r="AG86" s="8">
        <f t="shared" si="79"/>
        <v>12312.55611149677</v>
      </c>
      <c r="AH86" s="8">
        <v>4409.4378536782542</v>
      </c>
      <c r="AI86" s="31"/>
      <c r="AJ86" s="8">
        <f t="shared" si="62"/>
        <v>9735762.6952679232</v>
      </c>
      <c r="AK86" s="8">
        <f t="shared" si="63"/>
        <v>63632.435916783812</v>
      </c>
      <c r="AL86" s="8">
        <f t="shared" si="64"/>
        <v>7177297.618596144</v>
      </c>
      <c r="AM86" s="8">
        <f t="shared" si="65"/>
        <v>2558465.0766717787</v>
      </c>
    </row>
    <row r="87" spans="1:41" x14ac:dyDescent="0.3">
      <c r="A87" s="6" t="str">
        <f>'EJ AD % 15'!A87</f>
        <v>TRABAJO SOCIAL</v>
      </c>
      <c r="B87" s="68">
        <f>'EJ AD % 14'!B87</f>
        <v>3</v>
      </c>
      <c r="C87" s="26">
        <v>6</v>
      </c>
      <c r="D87" s="8">
        <f>'EJ AD % 15'!D87</f>
        <v>0</v>
      </c>
      <c r="E87" s="8">
        <f t="shared" si="80"/>
        <v>0</v>
      </c>
      <c r="F87" s="8">
        <f>'EJ AD % 15'!E87</f>
        <v>0.26</v>
      </c>
      <c r="G87" s="8">
        <f t="shared" si="81"/>
        <v>266955.57</v>
      </c>
      <c r="H87" s="8">
        <f>'EJ AD % 15'!F87</f>
        <v>0</v>
      </c>
      <c r="I87" s="8">
        <f t="shared" si="51"/>
        <v>0</v>
      </c>
      <c r="J87" s="8">
        <f>'EJ AD % 15'!G87</f>
        <v>0.06</v>
      </c>
      <c r="K87" s="8">
        <f t="shared" si="52"/>
        <v>34836.660000000003</v>
      </c>
      <c r="L87" s="8">
        <f>'EJ AD % 15'!H87</f>
        <v>0</v>
      </c>
      <c r="M87" s="8">
        <f t="shared" si="53"/>
        <v>0</v>
      </c>
      <c r="N87" s="8">
        <f>'EJ AD % 15'!I87</f>
        <v>0.17</v>
      </c>
      <c r="O87" s="8">
        <f t="shared" si="54"/>
        <v>73990.31</v>
      </c>
      <c r="P87" s="8">
        <f>'EJ AD % 15'!J87</f>
        <v>0</v>
      </c>
      <c r="Q87" s="8">
        <f t="shared" si="55"/>
        <v>0</v>
      </c>
      <c r="R87" s="8">
        <f>'EJ AD % 15'!K87</f>
        <v>8.66</v>
      </c>
      <c r="S87" s="8">
        <f t="shared" si="56"/>
        <v>8176097.2699999996</v>
      </c>
      <c r="T87" s="8">
        <f>'EJ AD % 15'!M87</f>
        <v>0</v>
      </c>
      <c r="U87" s="8">
        <f t="shared" si="57"/>
        <v>0</v>
      </c>
      <c r="V87" s="8">
        <f>'EJ AD % 15'!L87</f>
        <v>0</v>
      </c>
      <c r="W87" s="8">
        <f t="shared" si="58"/>
        <v>0</v>
      </c>
      <c r="X87" s="31"/>
      <c r="Y87" s="120">
        <v>218</v>
      </c>
      <c r="Z87" s="8">
        <f t="shared" si="77"/>
        <v>8551879.8099999987</v>
      </c>
      <c r="AA87" s="8">
        <f t="shared" si="82"/>
        <v>6012182.9432284934</v>
      </c>
      <c r="AB87" s="8">
        <f t="shared" si="74"/>
        <v>2684137.2323062955</v>
      </c>
      <c r="AC87" s="8">
        <f t="shared" si="76"/>
        <v>1222735.5043464315</v>
      </c>
      <c r="AD87" s="31"/>
      <c r="AE87" s="8">
        <f t="shared" si="75"/>
        <v>39228.806467889903</v>
      </c>
      <c r="AF87" s="8">
        <f t="shared" si="78"/>
        <v>27578.820840497676</v>
      </c>
      <c r="AG87" s="8">
        <f t="shared" si="79"/>
        <v>12312.55611149677</v>
      </c>
      <c r="AH87" s="8">
        <v>5608.8784603047316</v>
      </c>
      <c r="AI87" s="31"/>
      <c r="AJ87" s="8">
        <f t="shared" ref="AJ87:AJ92" si="86">SUM(AL87:AM87)</f>
        <v>18470935.489881221</v>
      </c>
      <c r="AK87" s="8">
        <f t="shared" ref="AK87:AK92" si="87">AJ87/Y87</f>
        <v>84729.061880189081</v>
      </c>
      <c r="AL87" s="8">
        <f t="shared" ref="AL87:AL92" si="88">SUM(Z87:AA87)</f>
        <v>14564062.753228493</v>
      </c>
      <c r="AM87" s="8">
        <f t="shared" ref="AM87:AM92" si="89">SUM(AB87:AC87)</f>
        <v>3906872.7366527272</v>
      </c>
    </row>
    <row r="88" spans="1:41" x14ac:dyDescent="0.3">
      <c r="A88" s="6" t="str">
        <f>'EJ AD % 15'!A88</f>
        <v>URBANISMO</v>
      </c>
      <c r="B88" s="68">
        <f>'EJ AD % 14'!B88</f>
        <v>6</v>
      </c>
      <c r="C88" s="26">
        <v>4</v>
      </c>
      <c r="D88" s="8">
        <f>'EJ AD % 15'!D88</f>
        <v>0</v>
      </c>
      <c r="E88" s="8">
        <f t="shared" si="80"/>
        <v>0</v>
      </c>
      <c r="F88" s="8">
        <f>'EJ AD % 15'!E88</f>
        <v>0.35</v>
      </c>
      <c r="G88" s="8">
        <f t="shared" si="81"/>
        <v>359363.27</v>
      </c>
      <c r="H88" s="8">
        <f>'EJ AD % 15'!F88</f>
        <v>0</v>
      </c>
      <c r="I88" s="8">
        <f t="shared" si="51"/>
        <v>0</v>
      </c>
      <c r="J88" s="8">
        <f>'EJ AD % 15'!G88</f>
        <v>0</v>
      </c>
      <c r="K88" s="8">
        <f t="shared" si="52"/>
        <v>0</v>
      </c>
      <c r="L88" s="8">
        <f>'EJ AD % 15'!H88</f>
        <v>8.23</v>
      </c>
      <c r="M88" s="8">
        <f t="shared" si="53"/>
        <v>4443881.51</v>
      </c>
      <c r="N88" s="8">
        <f>'EJ AD % 15'!I88</f>
        <v>0.39</v>
      </c>
      <c r="O88" s="8">
        <f t="shared" si="54"/>
        <v>169742.49</v>
      </c>
      <c r="P88" s="8">
        <f>'EJ AD % 15'!J88</f>
        <v>0</v>
      </c>
      <c r="Q88" s="8">
        <f t="shared" si="55"/>
        <v>0</v>
      </c>
      <c r="R88" s="8">
        <f>'EJ AD % 15'!K88</f>
        <v>0.5</v>
      </c>
      <c r="S88" s="8">
        <f t="shared" si="56"/>
        <v>472061.04</v>
      </c>
      <c r="T88" s="8">
        <f>'EJ AD % 15'!M88</f>
        <v>0</v>
      </c>
      <c r="U88" s="8">
        <f t="shared" si="57"/>
        <v>0</v>
      </c>
      <c r="V88" s="8">
        <f>'EJ AD % 15'!L88</f>
        <v>0</v>
      </c>
      <c r="W88" s="8">
        <f t="shared" si="58"/>
        <v>0</v>
      </c>
      <c r="X88" s="31"/>
      <c r="Y88" s="120">
        <v>139</v>
      </c>
      <c r="Z88" s="8">
        <f t="shared" si="77"/>
        <v>5445048.3099999996</v>
      </c>
      <c r="AA88" s="8">
        <f t="shared" si="82"/>
        <v>3833456.0968291769</v>
      </c>
      <c r="AB88" s="8">
        <f t="shared" si="74"/>
        <v>1711445.2994980509</v>
      </c>
      <c r="AC88" s="8">
        <f t="shared" si="76"/>
        <v>493160.26270410814</v>
      </c>
      <c r="AD88" s="31"/>
      <c r="AE88" s="8">
        <f t="shared" si="75"/>
        <v>39173.009424460426</v>
      </c>
      <c r="AF88" s="8">
        <f t="shared" si="78"/>
        <v>27578.820840497676</v>
      </c>
      <c r="AG88" s="8">
        <f t="shared" si="79"/>
        <v>12312.55611149677</v>
      </c>
      <c r="AH88" s="8">
        <v>3547.9155590223609</v>
      </c>
      <c r="AI88" s="31"/>
      <c r="AJ88" s="8">
        <f t="shared" si="86"/>
        <v>11483109.969031336</v>
      </c>
      <c r="AK88" s="8">
        <f t="shared" si="87"/>
        <v>82612.30193547724</v>
      </c>
      <c r="AL88" s="8">
        <f t="shared" si="88"/>
        <v>9278504.4068291765</v>
      </c>
      <c r="AM88" s="8">
        <f t="shared" si="89"/>
        <v>2204605.5622021593</v>
      </c>
    </row>
    <row r="89" spans="1:41" x14ac:dyDescent="0.3">
      <c r="A89" s="6" t="str">
        <f>'EJ AD % 15'!A89</f>
        <v>MEDICO VETERINARIO</v>
      </c>
      <c r="B89" s="68">
        <f>'EJ AD % 14'!B89</f>
        <v>4</v>
      </c>
      <c r="C89" s="26">
        <v>1</v>
      </c>
      <c r="D89" s="8">
        <f>'EJ AD % 15'!D89</f>
        <v>56.59</v>
      </c>
      <c r="E89" s="8">
        <f t="shared" si="80"/>
        <v>22762392.109999999</v>
      </c>
      <c r="F89" s="8">
        <f>'EJ AD % 15'!E89</f>
        <v>1.32</v>
      </c>
      <c r="G89" s="8">
        <f t="shared" si="81"/>
        <v>1355312.9</v>
      </c>
      <c r="H89" s="8">
        <f>'EJ AD % 15'!F89</f>
        <v>0</v>
      </c>
      <c r="I89" s="8">
        <f t="shared" si="51"/>
        <v>0</v>
      </c>
      <c r="J89" s="8">
        <f>'EJ AD % 15'!G89</f>
        <v>0</v>
      </c>
      <c r="K89" s="8">
        <f t="shared" si="52"/>
        <v>0</v>
      </c>
      <c r="L89" s="8">
        <f>'EJ AD % 15'!H89</f>
        <v>0</v>
      </c>
      <c r="M89" s="8">
        <f t="shared" si="53"/>
        <v>0</v>
      </c>
      <c r="N89" s="8">
        <f>'EJ AD % 15'!I89</f>
        <v>0.17</v>
      </c>
      <c r="O89" s="8">
        <f t="shared" si="54"/>
        <v>73990.31</v>
      </c>
      <c r="P89" s="8">
        <f>'EJ AD % 15'!J89</f>
        <v>0</v>
      </c>
      <c r="Q89" s="8">
        <f t="shared" si="55"/>
        <v>0</v>
      </c>
      <c r="R89" s="8">
        <f>'EJ AD % 15'!K89</f>
        <v>0</v>
      </c>
      <c r="S89" s="8">
        <f t="shared" si="56"/>
        <v>0</v>
      </c>
      <c r="T89" s="8">
        <f>'EJ AD % 15'!M89</f>
        <v>0</v>
      </c>
      <c r="U89" s="8">
        <f t="shared" si="57"/>
        <v>0</v>
      </c>
      <c r="V89" s="8">
        <f>'EJ AD % 15'!L89</f>
        <v>0</v>
      </c>
      <c r="W89" s="8">
        <f t="shared" si="58"/>
        <v>0</v>
      </c>
      <c r="X89" s="31"/>
      <c r="Y89" s="120">
        <v>402</v>
      </c>
      <c r="Z89" s="8">
        <f t="shared" si="77"/>
        <v>24191695.319999997</v>
      </c>
      <c r="AA89" s="8">
        <f t="shared" si="82"/>
        <v>11086685.977880066</v>
      </c>
      <c r="AB89" s="8">
        <f t="shared" ref="AB89" si="90">Y89*AG89</f>
        <v>4949647.5568217011</v>
      </c>
      <c r="AC89" s="8">
        <f t="shared" ref="AC89" si="91">Y89*AH89</f>
        <v>2748994.4956472255</v>
      </c>
      <c r="AD89" s="31"/>
      <c r="AE89" s="23">
        <f t="shared" si="75"/>
        <v>60178.346567164168</v>
      </c>
      <c r="AF89" s="23">
        <f t="shared" si="78"/>
        <v>27578.820840497676</v>
      </c>
      <c r="AG89" s="23">
        <f t="shared" si="79"/>
        <v>12312.55611149677</v>
      </c>
      <c r="AH89" s="23">
        <v>6838.2947652916055</v>
      </c>
      <c r="AI89" s="31"/>
      <c r="AJ89" s="8">
        <f t="shared" si="86"/>
        <v>42977023.350348987</v>
      </c>
      <c r="AK89" s="8">
        <f t="shared" si="87"/>
        <v>106908.01828445021</v>
      </c>
      <c r="AL89" s="8">
        <f t="shared" si="88"/>
        <v>35278381.297880061</v>
      </c>
      <c r="AM89" s="8">
        <f t="shared" si="89"/>
        <v>7698642.0524689266</v>
      </c>
    </row>
    <row r="90" spans="1:41" s="81" customFormat="1" x14ac:dyDescent="0.3">
      <c r="A90" s="74" t="s">
        <v>5</v>
      </c>
      <c r="B90" s="79"/>
      <c r="C90" s="94"/>
      <c r="D90" s="72">
        <f>'EJ AD % 15'!D90</f>
        <v>0</v>
      </c>
      <c r="E90" s="72">
        <f t="shared" ref="E90:E92" si="92">ROUND(D90*$E$2,0)/100</f>
        <v>0</v>
      </c>
      <c r="F90" s="72">
        <f>'EJ AD % 15'!E90</f>
        <v>0</v>
      </c>
      <c r="G90" s="72">
        <f t="shared" ref="G90:G92" si="93">ROUND(F90*$G$2,0)/100</f>
        <v>0</v>
      </c>
      <c r="H90" s="72">
        <f>'EJ AD % 15'!F90</f>
        <v>0</v>
      </c>
      <c r="I90" s="72">
        <f t="shared" ref="I90:I92" si="94">ROUND(H90*$I$2,0)/100</f>
        <v>0</v>
      </c>
      <c r="J90" s="72">
        <f>'EJ AD % 15'!G90</f>
        <v>0</v>
      </c>
      <c r="K90" s="72">
        <f t="shared" ref="K90:K92" si="95">ROUND(J90*$K$2,0)/100</f>
        <v>0</v>
      </c>
      <c r="L90" s="72">
        <f>'EJ AD % 15'!H90</f>
        <v>0</v>
      </c>
      <c r="M90" s="72">
        <f t="shared" ref="M90:M92" si="96">ROUND(L90*$M$2,0)/100</f>
        <v>0</v>
      </c>
      <c r="N90" s="72">
        <f>'EJ AD % 15'!I90</f>
        <v>0</v>
      </c>
      <c r="O90" s="72">
        <f t="shared" ref="O90:O92" si="97">ROUND(N90*$O$2,0)/100</f>
        <v>0</v>
      </c>
      <c r="P90" s="72">
        <f>'EJ AD % 15'!J90</f>
        <v>0</v>
      </c>
      <c r="Q90" s="72">
        <f t="shared" ref="Q90:Q92" si="98">ROUND(P90*$Q$2,0)/100</f>
        <v>0</v>
      </c>
      <c r="R90" s="72">
        <f>'EJ AD % 15'!K90</f>
        <v>0</v>
      </c>
      <c r="S90" s="72">
        <f t="shared" ref="S90:S92" si="99">ROUND(R90*$S$2,0)/100</f>
        <v>0</v>
      </c>
      <c r="T90" s="72">
        <f>'EJ AD % 15'!M90</f>
        <v>0</v>
      </c>
      <c r="U90" s="72">
        <f t="shared" ref="U90:U92" si="100">ROUND(T90*$U$2,0)/100</f>
        <v>0</v>
      </c>
      <c r="V90" s="72">
        <f>'EJ AD % 15'!L90</f>
        <v>100</v>
      </c>
      <c r="W90" s="72">
        <f t="shared" ref="W90:W92" si="101">ROUND(V90*$W$2,0)/100</f>
        <v>56964871.469999999</v>
      </c>
      <c r="X90" s="80"/>
      <c r="Y90" s="119">
        <f>SUM(Y91:Y92)</f>
        <v>3751</v>
      </c>
      <c r="Z90" s="72">
        <f t="shared" si="77"/>
        <v>56964871.469999999</v>
      </c>
      <c r="AA90" s="72">
        <f t="shared" si="82"/>
        <v>103448156.97270678</v>
      </c>
      <c r="AB90" s="72">
        <f t="shared" si="74"/>
        <v>46184397.974224381</v>
      </c>
      <c r="AC90" s="72">
        <f>SUM(AC91:AC92)</f>
        <v>4722491.1400000006</v>
      </c>
      <c r="AD90" s="80"/>
      <c r="AE90" s="72">
        <f t="shared" si="75"/>
        <v>15186.582636630232</v>
      </c>
      <c r="AF90" s="72">
        <f t="shared" si="78"/>
        <v>27578.820840497676</v>
      </c>
      <c r="AG90" s="72">
        <f t="shared" si="79"/>
        <v>12312.55611149677</v>
      </c>
      <c r="AH90" s="72">
        <v>0</v>
      </c>
      <c r="AI90" s="80"/>
      <c r="AJ90" s="72">
        <f t="shared" si="86"/>
        <v>211319917.55693114</v>
      </c>
      <c r="AK90" s="72">
        <f t="shared" si="87"/>
        <v>56336.95482722771</v>
      </c>
      <c r="AL90" s="72">
        <f t="shared" si="88"/>
        <v>160413028.44270676</v>
      </c>
      <c r="AM90" s="72">
        <f t="shared" si="89"/>
        <v>50906889.114224382</v>
      </c>
    </row>
    <row r="91" spans="1:41" x14ac:dyDescent="0.3">
      <c r="A91" s="33" t="str">
        <f>'EJ AD % 15'!A91</f>
        <v>BACH INTERNACIONAL</v>
      </c>
      <c r="B91" s="69">
        <f>'EJ AD % 14'!B91</f>
        <v>10</v>
      </c>
      <c r="C91" s="95">
        <v>10</v>
      </c>
      <c r="D91" s="8">
        <f>'EJ AD % 15'!D91</f>
        <v>0</v>
      </c>
      <c r="E91" s="9">
        <f t="shared" si="92"/>
        <v>0</v>
      </c>
      <c r="F91" s="8">
        <f>'EJ AD % 15'!E91</f>
        <v>0</v>
      </c>
      <c r="G91" s="9">
        <f t="shared" si="93"/>
        <v>0</v>
      </c>
      <c r="H91" s="8">
        <f>'EJ AD % 15'!F91</f>
        <v>0</v>
      </c>
      <c r="I91" s="9">
        <f t="shared" si="94"/>
        <v>0</v>
      </c>
      <c r="J91" s="8">
        <f>'EJ AD % 15'!G91</f>
        <v>0</v>
      </c>
      <c r="K91" s="9">
        <f t="shared" si="95"/>
        <v>0</v>
      </c>
      <c r="L91" s="8">
        <f>'EJ AD % 15'!H91</f>
        <v>0</v>
      </c>
      <c r="M91" s="9">
        <f t="shared" si="96"/>
        <v>0</v>
      </c>
      <c r="N91" s="8">
        <f>'EJ AD % 15'!I91</f>
        <v>0</v>
      </c>
      <c r="O91" s="9">
        <f t="shared" si="97"/>
        <v>0</v>
      </c>
      <c r="P91" s="8">
        <f>'EJ AD % 15'!J91</f>
        <v>0</v>
      </c>
      <c r="Q91" s="9">
        <f t="shared" si="98"/>
        <v>0</v>
      </c>
      <c r="R91" s="8">
        <f>'EJ AD % 15'!K91</f>
        <v>0</v>
      </c>
      <c r="S91" s="9">
        <f t="shared" si="99"/>
        <v>0</v>
      </c>
      <c r="T91" s="8">
        <f>'EJ AD % 15'!M91</f>
        <v>0</v>
      </c>
      <c r="U91" s="9">
        <f t="shared" si="100"/>
        <v>0</v>
      </c>
      <c r="V91" s="8">
        <f>'EJ AD % 15'!L91</f>
        <v>2.27</v>
      </c>
      <c r="W91" s="9">
        <f t="shared" si="101"/>
        <v>1293102.58</v>
      </c>
      <c r="X91" s="31"/>
      <c r="Y91" s="124">
        <v>49</v>
      </c>
      <c r="Z91" s="9">
        <f t="shared" si="77"/>
        <v>1293102.58</v>
      </c>
      <c r="AA91" s="9">
        <f t="shared" si="82"/>
        <v>1351362.2211843862</v>
      </c>
      <c r="AB91" s="9">
        <f t="shared" si="74"/>
        <v>603315.24946334166</v>
      </c>
      <c r="AC91" s="9">
        <f t="shared" si="76"/>
        <v>61690.766691548924</v>
      </c>
      <c r="AD91" s="31"/>
      <c r="AE91" s="9">
        <f t="shared" si="75"/>
        <v>26389.848571428574</v>
      </c>
      <c r="AF91" s="9">
        <f t="shared" si="78"/>
        <v>27578.820840497676</v>
      </c>
      <c r="AG91" s="9">
        <f t="shared" si="79"/>
        <v>12312.55611149677</v>
      </c>
      <c r="AH91" s="9">
        <v>1258.9952386030393</v>
      </c>
      <c r="AI91" s="31"/>
      <c r="AJ91" s="9">
        <f t="shared" si="86"/>
        <v>3309470.8173392769</v>
      </c>
      <c r="AK91" s="9">
        <f t="shared" si="87"/>
        <v>67540.22076202606</v>
      </c>
      <c r="AL91" s="9">
        <f t="shared" si="88"/>
        <v>2644464.801184386</v>
      </c>
      <c r="AM91" s="9">
        <f t="shared" si="89"/>
        <v>665006.01615489065</v>
      </c>
    </row>
    <row r="92" spans="1:41" x14ac:dyDescent="0.3">
      <c r="A92" s="118" t="str">
        <f>'EJ AD % 15'!A92</f>
        <v>BACHILLERATO</v>
      </c>
      <c r="B92" s="70">
        <f>'EJ AD % 14'!B92</f>
        <v>10</v>
      </c>
      <c r="C92" s="96">
        <v>10</v>
      </c>
      <c r="D92" s="24">
        <f>'EJ AD % 15'!D92</f>
        <v>0</v>
      </c>
      <c r="E92" s="10">
        <f t="shared" si="92"/>
        <v>0</v>
      </c>
      <c r="F92" s="24">
        <f>'EJ AD % 15'!E92</f>
        <v>0</v>
      </c>
      <c r="G92" s="10">
        <f t="shared" si="93"/>
        <v>0</v>
      </c>
      <c r="H92" s="24">
        <f>'EJ AD % 15'!F92</f>
        <v>0</v>
      </c>
      <c r="I92" s="10">
        <f t="shared" si="94"/>
        <v>0</v>
      </c>
      <c r="J92" s="24">
        <f>'EJ AD % 15'!G92</f>
        <v>0</v>
      </c>
      <c r="K92" s="10">
        <f t="shared" si="95"/>
        <v>0</v>
      </c>
      <c r="L92" s="24">
        <f>'EJ AD % 15'!H92</f>
        <v>0</v>
      </c>
      <c r="M92" s="10">
        <f t="shared" si="96"/>
        <v>0</v>
      </c>
      <c r="N92" s="24">
        <f>'EJ AD % 15'!I92</f>
        <v>0</v>
      </c>
      <c r="O92" s="10">
        <f t="shared" si="97"/>
        <v>0</v>
      </c>
      <c r="P92" s="24">
        <f>'EJ AD % 15'!J92</f>
        <v>0</v>
      </c>
      <c r="Q92" s="10">
        <f t="shared" si="98"/>
        <v>0</v>
      </c>
      <c r="R92" s="24">
        <f>'EJ AD % 15'!K92</f>
        <v>0</v>
      </c>
      <c r="S92" s="10">
        <f t="shared" si="99"/>
        <v>0</v>
      </c>
      <c r="T92" s="24">
        <f>'EJ AD % 15'!M92</f>
        <v>0</v>
      </c>
      <c r="U92" s="10">
        <f t="shared" si="100"/>
        <v>0</v>
      </c>
      <c r="V92" s="24">
        <f>'EJ AD % 15'!L92</f>
        <v>97.73</v>
      </c>
      <c r="W92" s="10">
        <f t="shared" si="101"/>
        <v>55671768.890000001</v>
      </c>
      <c r="X92" s="73"/>
      <c r="Y92" s="125">
        <v>3702</v>
      </c>
      <c r="Z92" s="10">
        <f t="shared" si="77"/>
        <v>55671768.890000001</v>
      </c>
      <c r="AA92" s="10">
        <f t="shared" si="82"/>
        <v>102096794.75152239</v>
      </c>
      <c r="AB92" s="10">
        <f t="shared" si="74"/>
        <v>45581082.724761039</v>
      </c>
      <c r="AC92" s="10">
        <f t="shared" si="76"/>
        <v>4660800.3733084518</v>
      </c>
      <c r="AD92" s="73"/>
      <c r="AE92" s="10">
        <f t="shared" si="75"/>
        <v>15038.295216099406</v>
      </c>
      <c r="AF92" s="10">
        <f t="shared" si="78"/>
        <v>27578.820840497676</v>
      </c>
      <c r="AG92" s="10">
        <f t="shared" si="79"/>
        <v>12312.55611149677</v>
      </c>
      <c r="AH92" s="10">
        <v>1258.9952386030393</v>
      </c>
      <c r="AI92" s="73"/>
      <c r="AJ92" s="10">
        <f t="shared" si="86"/>
        <v>208010446.7395919</v>
      </c>
      <c r="AK92" s="10">
        <f t="shared" si="87"/>
        <v>56188.667406696892</v>
      </c>
      <c r="AL92" s="10">
        <f t="shared" si="88"/>
        <v>157768563.64152241</v>
      </c>
      <c r="AM92" s="10">
        <f t="shared" si="89"/>
        <v>50241883.098069489</v>
      </c>
    </row>
    <row r="93" spans="1:41" x14ac:dyDescent="0.3">
      <c r="AC93" s="126">
        <v>67917270.670000002</v>
      </c>
    </row>
    <row r="94" spans="1:41" s="13" customFormat="1" ht="12.75" x14ac:dyDescent="0.25">
      <c r="B94" s="19"/>
      <c r="C94" s="19"/>
      <c r="D94" s="15">
        <f t="shared" ref="D94:W94" si="102">D2</f>
        <v>100</v>
      </c>
      <c r="E94" s="15">
        <f t="shared" si="102"/>
        <v>40223347.07</v>
      </c>
      <c r="F94" s="15">
        <f t="shared" si="102"/>
        <v>100</v>
      </c>
      <c r="G94" s="15">
        <f t="shared" si="102"/>
        <v>102675219.64</v>
      </c>
      <c r="H94" s="15">
        <f t="shared" si="102"/>
        <v>100</v>
      </c>
      <c r="I94" s="15">
        <f t="shared" si="102"/>
        <v>6048281.1600000001</v>
      </c>
      <c r="J94" s="15">
        <f t="shared" si="102"/>
        <v>100</v>
      </c>
      <c r="K94" s="15">
        <f t="shared" si="102"/>
        <v>58061092.5</v>
      </c>
      <c r="L94" s="15">
        <f t="shared" si="102"/>
        <v>100</v>
      </c>
      <c r="M94" s="15">
        <f t="shared" si="102"/>
        <v>53996130.119999997</v>
      </c>
      <c r="N94" s="15">
        <f t="shared" si="102"/>
        <v>100</v>
      </c>
      <c r="O94" s="15">
        <f t="shared" si="102"/>
        <v>43523714.270000003</v>
      </c>
      <c r="P94" s="15">
        <f t="shared" si="102"/>
        <v>100</v>
      </c>
      <c r="Q94" s="15">
        <f t="shared" si="102"/>
        <v>4322879.6500000004</v>
      </c>
      <c r="R94" s="15">
        <f t="shared" si="102"/>
        <v>100</v>
      </c>
      <c r="S94" s="15">
        <f t="shared" si="102"/>
        <v>94412208.609999999</v>
      </c>
      <c r="T94" s="15">
        <f t="shared" si="102"/>
        <v>100</v>
      </c>
      <c r="U94" s="15">
        <f t="shared" si="102"/>
        <v>13708409.699999999</v>
      </c>
      <c r="V94" s="15">
        <f t="shared" si="102"/>
        <v>100</v>
      </c>
      <c r="W94" s="15">
        <f t="shared" si="102"/>
        <v>56964871.469999999</v>
      </c>
      <c r="X94" s="15"/>
      <c r="Y94" s="25">
        <f>Y2</f>
        <v>18727</v>
      </c>
      <c r="Z94" s="25">
        <f>Z2</f>
        <v>473936154.18999994</v>
      </c>
      <c r="AA94" s="25">
        <f>AA2</f>
        <v>516468577.88</v>
      </c>
      <c r="AB94" s="25">
        <f>AB2</f>
        <v>230577238.30000001</v>
      </c>
      <c r="AC94" s="25">
        <f>AC2</f>
        <v>67917270.670000002</v>
      </c>
      <c r="AD94" s="25"/>
      <c r="AE94" s="25">
        <f>AE2</f>
        <v>25307.638927217384</v>
      </c>
      <c r="AF94" s="25">
        <f>AF2</f>
        <v>27578.820840497676</v>
      </c>
      <c r="AG94" s="25">
        <f>AG2</f>
        <v>12312.55611149677</v>
      </c>
      <c r="AH94" s="25">
        <f>AH2</f>
        <v>0</v>
      </c>
      <c r="AI94" s="25"/>
      <c r="AJ94" s="25">
        <f>AJ2</f>
        <v>1288899241.04</v>
      </c>
      <c r="AK94" s="25">
        <f>AK2</f>
        <v>68825.719070860257</v>
      </c>
      <c r="AL94" s="25">
        <f>AL2</f>
        <v>990404732.06999993</v>
      </c>
      <c r="AM94" s="25">
        <f>AM2</f>
        <v>298494508.97000003</v>
      </c>
      <c r="AN94" s="25"/>
      <c r="AO94" s="25"/>
    </row>
    <row r="95" spans="1:41" s="13" customFormat="1" ht="12.75" x14ac:dyDescent="0.25">
      <c r="B95" s="20"/>
      <c r="C95" s="20"/>
      <c r="D95" s="14">
        <f t="shared" ref="D95:W95" si="103">D3+D9+D24+D90</f>
        <v>100</v>
      </c>
      <c r="E95" s="14">
        <f t="shared" si="103"/>
        <v>40223347.07</v>
      </c>
      <c r="F95" s="14">
        <f t="shared" si="103"/>
        <v>100</v>
      </c>
      <c r="G95" s="14">
        <f t="shared" si="103"/>
        <v>102675219.64</v>
      </c>
      <c r="H95" s="14">
        <f t="shared" si="103"/>
        <v>100</v>
      </c>
      <c r="I95" s="14">
        <f t="shared" si="103"/>
        <v>6048281.1600000001</v>
      </c>
      <c r="J95" s="14">
        <f t="shared" si="103"/>
        <v>100.00000000000001</v>
      </c>
      <c r="K95" s="14">
        <f t="shared" si="103"/>
        <v>58061092.5</v>
      </c>
      <c r="L95" s="14">
        <f t="shared" si="103"/>
        <v>100</v>
      </c>
      <c r="M95" s="14">
        <f t="shared" si="103"/>
        <v>53996130.119999997</v>
      </c>
      <c r="N95" s="14">
        <f t="shared" si="103"/>
        <v>100.00000000000003</v>
      </c>
      <c r="O95" s="14">
        <f t="shared" si="103"/>
        <v>43523714.280000001</v>
      </c>
      <c r="P95" s="14">
        <f t="shared" si="103"/>
        <v>100</v>
      </c>
      <c r="Q95" s="14">
        <f t="shared" si="103"/>
        <v>4322879.6500000004</v>
      </c>
      <c r="R95" s="14">
        <f t="shared" si="103"/>
        <v>100.00000000000001</v>
      </c>
      <c r="S95" s="14">
        <f t="shared" si="103"/>
        <v>94412208.609999999</v>
      </c>
      <c r="T95" s="14">
        <f t="shared" si="103"/>
        <v>99.999999999999972</v>
      </c>
      <c r="U95" s="14">
        <f t="shared" si="103"/>
        <v>13708409.699999999</v>
      </c>
      <c r="V95" s="14">
        <f t="shared" si="103"/>
        <v>100</v>
      </c>
      <c r="W95" s="14">
        <f t="shared" si="103"/>
        <v>56964871.469999999</v>
      </c>
      <c r="X95" s="14"/>
      <c r="Y95" s="12">
        <f t="shared" ref="Y95:AM95" si="104">Y3+Y9+Y24+Y90</f>
        <v>18727</v>
      </c>
      <c r="Z95" s="12">
        <f t="shared" si="104"/>
        <v>473936154.20000005</v>
      </c>
      <c r="AA95" s="12">
        <f t="shared" si="104"/>
        <v>516468577.88</v>
      </c>
      <c r="AB95" s="12">
        <f t="shared" si="104"/>
        <v>230577238.29999998</v>
      </c>
      <c r="AC95" s="12">
        <f t="shared" si="104"/>
        <v>67781471.494348198</v>
      </c>
      <c r="AD95" s="12">
        <f t="shared" si="104"/>
        <v>0</v>
      </c>
      <c r="AE95" s="12">
        <f t="shared" si="104"/>
        <v>72414.046796875671</v>
      </c>
      <c r="AF95" s="12">
        <f t="shared" si="104"/>
        <v>110315.2833619907</v>
      </c>
      <c r="AG95" s="12">
        <f t="shared" si="104"/>
        <v>49250.224445987078</v>
      </c>
      <c r="AH95" s="12">
        <f t="shared" si="104"/>
        <v>0</v>
      </c>
      <c r="AI95" s="12">
        <f t="shared" si="104"/>
        <v>0</v>
      </c>
      <c r="AJ95" s="12">
        <f t="shared" si="104"/>
        <v>1288763441.8743482</v>
      </c>
      <c r="AK95" s="12">
        <f t="shared" si="104"/>
        <v>246690.44619658636</v>
      </c>
      <c r="AL95" s="12">
        <f t="shared" si="104"/>
        <v>990404732.07999992</v>
      </c>
      <c r="AM95" s="12">
        <f t="shared" si="104"/>
        <v>298358709.79434818</v>
      </c>
      <c r="AN95" s="12"/>
      <c r="AO95" s="12"/>
    </row>
    <row r="96" spans="1:41" s="13" customFormat="1" ht="12.75" x14ac:dyDescent="0.25">
      <c r="B96" s="20"/>
      <c r="C96" s="20"/>
      <c r="D96" s="14">
        <f t="shared" ref="D96:W96" si="105">SUM(D4:D8,D10:D23,D25:D89,D91:D92)</f>
        <v>100</v>
      </c>
      <c r="E96" s="14">
        <f t="shared" si="105"/>
        <v>40223347.07</v>
      </c>
      <c r="F96" s="14">
        <f t="shared" si="105"/>
        <v>99.999999999999986</v>
      </c>
      <c r="G96" s="14">
        <f t="shared" si="105"/>
        <v>102675219.64999998</v>
      </c>
      <c r="H96" s="14">
        <f t="shared" si="105"/>
        <v>100</v>
      </c>
      <c r="I96" s="14">
        <f t="shared" si="105"/>
        <v>6048281.1599999992</v>
      </c>
      <c r="J96" s="14">
        <f t="shared" si="105"/>
        <v>100.00000000000001</v>
      </c>
      <c r="K96" s="14">
        <f t="shared" si="105"/>
        <v>58061092.509999998</v>
      </c>
      <c r="L96" s="14">
        <f t="shared" si="105"/>
        <v>100.00000000000001</v>
      </c>
      <c r="M96" s="14">
        <f t="shared" si="105"/>
        <v>53996130.100000009</v>
      </c>
      <c r="N96" s="14">
        <f t="shared" si="105"/>
        <v>100.00000000000003</v>
      </c>
      <c r="O96" s="14">
        <f t="shared" si="105"/>
        <v>43523714.220000006</v>
      </c>
      <c r="P96" s="14">
        <f t="shared" si="105"/>
        <v>100</v>
      </c>
      <c r="Q96" s="14">
        <f t="shared" si="105"/>
        <v>4322879.6500000004</v>
      </c>
      <c r="R96" s="14">
        <f t="shared" si="105"/>
        <v>100.00000000000001</v>
      </c>
      <c r="S96" s="14">
        <f t="shared" si="105"/>
        <v>94412208.63000001</v>
      </c>
      <c r="T96" s="14">
        <f t="shared" si="105"/>
        <v>99.999999999999972</v>
      </c>
      <c r="U96" s="14">
        <f t="shared" si="105"/>
        <v>13708409.74</v>
      </c>
      <c r="V96" s="14">
        <f t="shared" si="105"/>
        <v>100</v>
      </c>
      <c r="W96" s="14">
        <f t="shared" si="105"/>
        <v>56964871.469999999</v>
      </c>
      <c r="X96" s="14"/>
      <c r="Y96" s="12">
        <f t="shared" ref="Y96:AM96" si="106">SUM(Y4:Y8,Y10:Y23,Y25:Y89,Y91:Y92)</f>
        <v>18727</v>
      </c>
      <c r="Z96" s="12">
        <f t="shared" si="106"/>
        <v>473936154.19999981</v>
      </c>
      <c r="AA96" s="12">
        <f t="shared" si="106"/>
        <v>516468577.87999988</v>
      </c>
      <c r="AB96" s="12">
        <f t="shared" si="106"/>
        <v>230577238.3000001</v>
      </c>
      <c r="AC96" s="12">
        <f t="shared" si="106"/>
        <v>67906475.704540342</v>
      </c>
      <c r="AD96" s="12">
        <f t="shared" si="106"/>
        <v>0</v>
      </c>
      <c r="AE96" s="12">
        <f t="shared" si="106"/>
        <v>2447582.2803029148</v>
      </c>
      <c r="AF96" s="12">
        <f t="shared" si="106"/>
        <v>2371778.5922828019</v>
      </c>
      <c r="AG96" s="12">
        <f t="shared" si="106"/>
        <v>1058879.8255887213</v>
      </c>
      <c r="AH96" s="12">
        <f t="shared" si="106"/>
        <v>381168.03459879861</v>
      </c>
      <c r="AI96" s="12">
        <f t="shared" si="106"/>
        <v>0</v>
      </c>
      <c r="AJ96" s="12">
        <f t="shared" si="106"/>
        <v>1288888446.0845406</v>
      </c>
      <c r="AK96" s="12">
        <f t="shared" si="106"/>
        <v>6259408.7327732351</v>
      </c>
      <c r="AL96" s="12">
        <f t="shared" si="106"/>
        <v>990404732.08000016</v>
      </c>
      <c r="AM96" s="12">
        <f t="shared" si="106"/>
        <v>298483714.00454038</v>
      </c>
      <c r="AN96" s="12"/>
      <c r="AO96" s="12"/>
    </row>
    <row r="97" spans="2:41" s="13" customFormat="1" ht="12.75" x14ac:dyDescent="0.25">
      <c r="B97" s="20"/>
      <c r="C97" s="20"/>
      <c r="D97" s="12">
        <f t="shared" ref="D97:W97" si="107">D95-D2</f>
        <v>0</v>
      </c>
      <c r="E97" s="12">
        <f t="shared" si="107"/>
        <v>0</v>
      </c>
      <c r="F97" s="12">
        <f t="shared" si="107"/>
        <v>0</v>
      </c>
      <c r="G97" s="12">
        <f t="shared" si="107"/>
        <v>0</v>
      </c>
      <c r="H97" s="12">
        <f t="shared" si="107"/>
        <v>0</v>
      </c>
      <c r="I97" s="12">
        <f t="shared" si="107"/>
        <v>0</v>
      </c>
      <c r="J97" s="12">
        <f t="shared" si="107"/>
        <v>0</v>
      </c>
      <c r="K97" s="12">
        <f t="shared" si="107"/>
        <v>0</v>
      </c>
      <c r="L97" s="12">
        <f t="shared" si="107"/>
        <v>0</v>
      </c>
      <c r="M97" s="12">
        <f t="shared" si="107"/>
        <v>0</v>
      </c>
      <c r="N97" s="12">
        <f t="shared" si="107"/>
        <v>0</v>
      </c>
      <c r="O97" s="12">
        <f t="shared" si="107"/>
        <v>9.9999979138374329E-3</v>
      </c>
      <c r="P97" s="12">
        <f t="shared" si="107"/>
        <v>0</v>
      </c>
      <c r="Q97" s="12">
        <f t="shared" si="107"/>
        <v>0</v>
      </c>
      <c r="R97" s="12">
        <f t="shared" si="107"/>
        <v>0</v>
      </c>
      <c r="S97" s="12">
        <f t="shared" si="107"/>
        <v>0</v>
      </c>
      <c r="T97" s="12">
        <f t="shared" si="107"/>
        <v>0</v>
      </c>
      <c r="U97" s="12">
        <f t="shared" si="107"/>
        <v>0</v>
      </c>
      <c r="V97" s="12">
        <f t="shared" si="107"/>
        <v>0</v>
      </c>
      <c r="W97" s="12">
        <f t="shared" si="107"/>
        <v>0</v>
      </c>
      <c r="X97" s="12"/>
      <c r="Y97" s="17">
        <f>Y95-Y2</f>
        <v>0</v>
      </c>
      <c r="Z97" s="17">
        <f t="shared" ref="Z97:AB97" si="108">Z95-Z2</f>
        <v>1.0000109672546387E-2</v>
      </c>
      <c r="AA97" s="17">
        <f t="shared" si="108"/>
        <v>0</v>
      </c>
      <c r="AB97" s="17">
        <f t="shared" si="108"/>
        <v>0</v>
      </c>
      <c r="AC97" s="17">
        <f>AC93-AC95</f>
        <v>135799.17565180361</v>
      </c>
      <c r="AD97" s="17"/>
      <c r="AE97" s="17">
        <f>AE95-AE2</f>
        <v>47106.407869658287</v>
      </c>
      <c r="AF97" s="17">
        <f>AF95-AF2</f>
        <v>82736.462521493027</v>
      </c>
      <c r="AG97" s="17">
        <f>AG95-AG2</f>
        <v>36937.668334490307</v>
      </c>
      <c r="AH97" s="17">
        <f>AH95-AH2</f>
        <v>0</v>
      </c>
      <c r="AI97" s="17"/>
      <c r="AJ97" s="17">
        <f>AJ95-AJ2</f>
        <v>-135799.16565179825</v>
      </c>
      <c r="AK97" s="17">
        <f>AK95-AK2</f>
        <v>177864.72712572612</v>
      </c>
      <c r="AL97" s="17">
        <f>AL95-AL2</f>
        <v>9.9999904632568359E-3</v>
      </c>
      <c r="AM97" s="17">
        <f>AM95-AM2</f>
        <v>-135799.17565184832</v>
      </c>
      <c r="AN97" s="17"/>
      <c r="AO97" s="17"/>
    </row>
  </sheetData>
  <mergeCells count="11">
    <mergeCell ref="A1:B1"/>
    <mergeCell ref="T1:U1"/>
    <mergeCell ref="V1:W1"/>
    <mergeCell ref="D1:E1"/>
    <mergeCell ref="F1:G1"/>
    <mergeCell ref="H1:I1"/>
    <mergeCell ref="J1:K1"/>
    <mergeCell ref="L1:M1"/>
    <mergeCell ref="N1:O1"/>
    <mergeCell ref="P1:Q1"/>
    <mergeCell ref="R1:S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>
      <selection activeCell="D20" sqref="D20"/>
    </sheetView>
  </sheetViews>
  <sheetFormatPr baseColWidth="10" defaultColWidth="11.375" defaultRowHeight="15" x14ac:dyDescent="0.25"/>
  <cols>
    <col min="1" max="1" width="24.75" style="31" customWidth="1"/>
    <col min="2" max="2" width="16.25" style="142" customWidth="1"/>
    <col min="3" max="3" width="87.375" style="31" customWidth="1"/>
    <col min="4" max="8" width="17.125" style="31" customWidth="1"/>
    <col min="9" max="16384" width="11.375" style="31"/>
  </cols>
  <sheetData>
    <row r="1" spans="1:8" ht="15" customHeight="1" x14ac:dyDescent="0.25">
      <c r="A1" s="158" t="s">
        <v>240</v>
      </c>
      <c r="B1" s="159"/>
      <c r="C1" s="160"/>
      <c r="D1" s="131"/>
      <c r="E1" s="131"/>
      <c r="F1" s="131"/>
      <c r="G1" s="131"/>
      <c r="H1" s="131"/>
    </row>
    <row r="2" spans="1:8" ht="15" customHeight="1" x14ac:dyDescent="0.25">
      <c r="A2" s="161" t="s">
        <v>189</v>
      </c>
      <c r="B2" s="162"/>
      <c r="C2" s="163"/>
      <c r="D2" s="132"/>
      <c r="E2" s="132"/>
      <c r="F2" s="132"/>
      <c r="G2" s="132"/>
      <c r="H2" s="132"/>
    </row>
    <row r="3" spans="1:8" x14ac:dyDescent="0.25">
      <c r="A3" s="164" t="s">
        <v>241</v>
      </c>
      <c r="B3" s="165"/>
      <c r="C3" s="166"/>
      <c r="D3" s="133"/>
      <c r="E3" s="133"/>
      <c r="F3" s="133"/>
      <c r="G3" s="133"/>
      <c r="H3" s="133"/>
    </row>
    <row r="4" spans="1:8" x14ac:dyDescent="0.25">
      <c r="A4" s="167">
        <v>2015</v>
      </c>
      <c r="B4" s="168"/>
      <c r="C4" s="169"/>
      <c r="D4" s="134"/>
      <c r="E4" s="134"/>
      <c r="F4" s="134"/>
      <c r="G4" s="134"/>
      <c r="H4" s="134"/>
    </row>
    <row r="5" spans="1:8" x14ac:dyDescent="0.25">
      <c r="A5" s="135"/>
      <c r="B5" s="136"/>
      <c r="C5" s="137"/>
      <c r="D5" s="138"/>
      <c r="E5" s="138"/>
      <c r="F5" s="138"/>
      <c r="G5" s="138"/>
      <c r="H5" s="138"/>
    </row>
    <row r="6" spans="1:8" s="142" customFormat="1" x14ac:dyDescent="0.25">
      <c r="A6" s="139" t="s">
        <v>250</v>
      </c>
      <c r="B6" s="136">
        <v>1288899241.04</v>
      </c>
      <c r="C6" s="140"/>
      <c r="D6" s="141"/>
      <c r="E6" s="141"/>
      <c r="F6" s="141"/>
      <c r="G6" s="141"/>
      <c r="H6" s="141"/>
    </row>
    <row r="7" spans="1:8" x14ac:dyDescent="0.25">
      <c r="A7" s="143"/>
      <c r="B7" s="136"/>
      <c r="C7" s="144"/>
      <c r="D7" s="145"/>
      <c r="E7" s="145"/>
      <c r="F7" s="145"/>
      <c r="G7" s="145"/>
      <c r="H7" s="145"/>
    </row>
    <row r="8" spans="1:8" x14ac:dyDescent="0.25">
      <c r="A8" s="143" t="s">
        <v>67</v>
      </c>
      <c r="B8" s="136"/>
      <c r="C8" s="144"/>
      <c r="D8" s="145"/>
      <c r="E8" s="145"/>
      <c r="F8" s="145"/>
      <c r="G8" s="145"/>
      <c r="H8" s="145"/>
    </row>
    <row r="9" spans="1:8" x14ac:dyDescent="0.25">
      <c r="A9" s="143"/>
      <c r="B9" s="136">
        <v>473936154.19</v>
      </c>
      <c r="C9" s="144"/>
      <c r="D9" s="145"/>
      <c r="E9" s="145"/>
      <c r="F9" s="145"/>
      <c r="G9" s="145"/>
      <c r="H9" s="145"/>
    </row>
    <row r="10" spans="1:8" x14ac:dyDescent="0.25">
      <c r="A10" s="143"/>
      <c r="B10" s="136"/>
      <c r="C10" s="144" t="s">
        <v>242</v>
      </c>
      <c r="D10" s="145"/>
      <c r="E10" s="145"/>
      <c r="F10" s="145"/>
      <c r="G10" s="145"/>
      <c r="H10" s="145"/>
    </row>
    <row r="11" spans="1:8" ht="15" customHeight="1" x14ac:dyDescent="0.25">
      <c r="A11" s="143"/>
      <c r="B11" s="136"/>
      <c r="C11" s="146" t="s">
        <v>243</v>
      </c>
      <c r="D11" s="133"/>
      <c r="E11" s="133"/>
      <c r="F11" s="133"/>
      <c r="G11" s="133"/>
      <c r="H11" s="133"/>
    </row>
    <row r="12" spans="1:8" x14ac:dyDescent="0.25">
      <c r="A12" s="143" t="s">
        <v>72</v>
      </c>
      <c r="B12" s="136"/>
      <c r="C12" s="144"/>
      <c r="D12" s="145"/>
      <c r="E12" s="145"/>
      <c r="F12" s="145"/>
      <c r="G12" s="145"/>
      <c r="H12" s="145"/>
    </row>
    <row r="13" spans="1:8" x14ac:dyDescent="0.25">
      <c r="A13" s="143"/>
      <c r="B13" s="136">
        <v>516468577.88</v>
      </c>
      <c r="C13" s="144"/>
      <c r="D13" s="145"/>
      <c r="E13" s="145"/>
      <c r="F13" s="145"/>
      <c r="G13" s="145"/>
      <c r="H13" s="145"/>
    </row>
    <row r="14" spans="1:8" x14ac:dyDescent="0.25">
      <c r="A14" s="143"/>
      <c r="B14" s="136"/>
      <c r="C14" s="144" t="s">
        <v>244</v>
      </c>
      <c r="D14" s="145"/>
      <c r="E14" s="145"/>
      <c r="F14" s="145"/>
      <c r="G14" s="145"/>
      <c r="H14" s="145"/>
    </row>
    <row r="15" spans="1:8" ht="23.25" customHeight="1" x14ac:dyDescent="0.25">
      <c r="A15" s="143"/>
      <c r="B15" s="136"/>
      <c r="C15" s="147" t="s">
        <v>245</v>
      </c>
      <c r="D15" s="148"/>
      <c r="E15" s="148"/>
      <c r="F15" s="148"/>
      <c r="G15" s="148"/>
      <c r="H15" s="148"/>
    </row>
    <row r="16" spans="1:8" x14ac:dyDescent="0.25">
      <c r="A16" s="143" t="s">
        <v>68</v>
      </c>
      <c r="B16" s="136"/>
      <c r="C16" s="144"/>
      <c r="D16" s="145"/>
      <c r="E16" s="145"/>
      <c r="F16" s="145"/>
      <c r="G16" s="145"/>
      <c r="H16" s="145"/>
    </row>
    <row r="17" spans="1:8" x14ac:dyDescent="0.25">
      <c r="A17" s="143"/>
      <c r="B17" s="136">
        <v>230577238.30000001</v>
      </c>
      <c r="C17" s="144"/>
      <c r="D17" s="145"/>
      <c r="E17" s="145"/>
      <c r="F17" s="145"/>
      <c r="G17" s="145"/>
      <c r="H17" s="145"/>
    </row>
    <row r="18" spans="1:8" x14ac:dyDescent="0.25">
      <c r="A18" s="143"/>
      <c r="B18" s="136"/>
      <c r="C18" s="144" t="s">
        <v>246</v>
      </c>
      <c r="D18" s="145"/>
      <c r="E18" s="145"/>
      <c r="F18" s="145"/>
      <c r="G18" s="145"/>
      <c r="H18" s="145"/>
    </row>
    <row r="19" spans="1:8" x14ac:dyDescent="0.25">
      <c r="A19" s="143"/>
      <c r="B19" s="136"/>
      <c r="C19" s="146" t="s">
        <v>247</v>
      </c>
      <c r="D19" s="133"/>
      <c r="E19" s="133"/>
      <c r="F19" s="133"/>
      <c r="G19" s="133"/>
      <c r="H19" s="133"/>
    </row>
    <row r="20" spans="1:8" x14ac:dyDescent="0.25">
      <c r="A20" s="143" t="s">
        <v>71</v>
      </c>
      <c r="B20" s="136"/>
      <c r="C20" s="144"/>
      <c r="D20" s="145"/>
      <c r="E20" s="145"/>
      <c r="F20" s="145"/>
      <c r="G20" s="145"/>
      <c r="H20" s="145"/>
    </row>
    <row r="21" spans="1:8" x14ac:dyDescent="0.25">
      <c r="A21" s="143"/>
      <c r="B21" s="136">
        <v>67917270.670000002</v>
      </c>
      <c r="C21" s="144"/>
      <c r="D21" s="145"/>
      <c r="E21" s="145"/>
      <c r="F21" s="145"/>
      <c r="G21" s="145"/>
      <c r="H21" s="145"/>
    </row>
    <row r="22" spans="1:8" x14ac:dyDescent="0.25">
      <c r="A22" s="143"/>
      <c r="B22" s="136"/>
      <c r="C22" s="144" t="s">
        <v>248</v>
      </c>
      <c r="D22" s="145"/>
      <c r="E22" s="145"/>
      <c r="F22" s="145"/>
      <c r="G22" s="145"/>
      <c r="H22" s="145"/>
    </row>
    <row r="23" spans="1:8" ht="25.5" x14ac:dyDescent="0.25">
      <c r="A23" s="143"/>
      <c r="B23" s="136"/>
      <c r="C23" s="147" t="s">
        <v>249</v>
      </c>
      <c r="D23" s="133"/>
      <c r="E23" s="133"/>
      <c r="F23" s="133"/>
      <c r="G23" s="133"/>
      <c r="H23" s="133"/>
    </row>
    <row r="24" spans="1:8" x14ac:dyDescent="0.25">
      <c r="A24" s="135"/>
      <c r="B24" s="31"/>
      <c r="C24" s="144"/>
      <c r="D24" s="145"/>
      <c r="E24" s="145"/>
      <c r="F24" s="145"/>
      <c r="G24" s="145"/>
      <c r="H24" s="145"/>
    </row>
    <row r="25" spans="1:8" x14ac:dyDescent="0.25">
      <c r="A25" s="143"/>
      <c r="B25" s="136"/>
      <c r="C25" s="144"/>
      <c r="D25" s="145"/>
      <c r="E25" s="145"/>
      <c r="F25" s="145"/>
      <c r="G25" s="145"/>
      <c r="H25" s="145"/>
    </row>
    <row r="26" spans="1:8" x14ac:dyDescent="0.25">
      <c r="A26" s="143" t="s">
        <v>251</v>
      </c>
      <c r="B26" s="136"/>
      <c r="C26" s="144"/>
      <c r="D26" s="145"/>
      <c r="E26" s="145"/>
      <c r="F26" s="145"/>
      <c r="G26" s="145"/>
      <c r="H26" s="145"/>
    </row>
    <row r="27" spans="1:8" x14ac:dyDescent="0.25">
      <c r="A27" s="149"/>
      <c r="B27" s="150"/>
      <c r="C27" s="151"/>
      <c r="D27" s="145"/>
      <c r="E27" s="145"/>
      <c r="F27" s="145"/>
      <c r="G27" s="145"/>
      <c r="H27" s="145"/>
    </row>
    <row r="28" spans="1:8" x14ac:dyDescent="0.25">
      <c r="A28" s="145"/>
      <c r="B28" s="136"/>
      <c r="C28" s="145"/>
      <c r="D28" s="145"/>
      <c r="E28" s="145"/>
      <c r="F28" s="145"/>
      <c r="G28" s="145"/>
      <c r="H28" s="145"/>
    </row>
    <row r="29" spans="1:8" x14ac:dyDescent="0.25">
      <c r="A29" s="145"/>
      <c r="B29" s="136"/>
      <c r="C29" s="145"/>
      <c r="D29" s="145"/>
      <c r="E29" s="145"/>
      <c r="F29" s="145"/>
      <c r="G29" s="145"/>
      <c r="H29" s="145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view="pageBreakPreview" zoomScaleNormal="100" zoomScaleSheetLayoutView="100" workbookViewId="0">
      <selection activeCell="B14" sqref="B14"/>
    </sheetView>
  </sheetViews>
  <sheetFormatPr baseColWidth="10" defaultColWidth="5.75" defaultRowHeight="16.5" x14ac:dyDescent="0.3"/>
  <cols>
    <col min="1" max="1" width="48" style="1" customWidth="1"/>
    <col min="2" max="2" width="12.125" style="16" customWidth="1"/>
    <col min="3" max="3" width="15.75" style="11" customWidth="1"/>
    <col min="4" max="4" width="15.125" style="11" customWidth="1"/>
    <col min="5" max="5" width="13.125" style="11" customWidth="1"/>
    <col min="6" max="6" width="13.75" style="11" customWidth="1"/>
    <col min="7" max="16384" width="5.75" style="1"/>
  </cols>
  <sheetData>
    <row r="1" spans="1:6" ht="18.75" x14ac:dyDescent="0.3">
      <c r="A1" s="173" t="s">
        <v>188</v>
      </c>
      <c r="B1" s="174"/>
      <c r="C1" s="174"/>
      <c r="D1" s="174"/>
      <c r="E1" s="174"/>
      <c r="F1" s="175"/>
    </row>
    <row r="2" spans="1:6" x14ac:dyDescent="0.3">
      <c r="A2" s="176" t="s">
        <v>189</v>
      </c>
      <c r="B2" s="177"/>
      <c r="C2" s="177"/>
      <c r="D2" s="177"/>
      <c r="E2" s="177"/>
      <c r="F2" s="178"/>
    </row>
    <row r="3" spans="1:6" x14ac:dyDescent="0.3">
      <c r="A3" s="170" t="s">
        <v>237</v>
      </c>
      <c r="B3" s="171"/>
      <c r="C3" s="171"/>
      <c r="D3" s="171"/>
      <c r="E3" s="171"/>
      <c r="F3" s="172"/>
    </row>
    <row r="4" spans="1:6" ht="38.25" x14ac:dyDescent="0.3">
      <c r="A4" s="21" t="s">
        <v>76</v>
      </c>
      <c r="B4" s="21" t="s">
        <v>234</v>
      </c>
      <c r="C4" s="22" t="s">
        <v>77</v>
      </c>
      <c r="D4" s="22" t="s">
        <v>0</v>
      </c>
      <c r="E4" s="22" t="s">
        <v>73</v>
      </c>
      <c r="F4" s="21" t="s">
        <v>74</v>
      </c>
    </row>
    <row r="5" spans="1:6" s="71" customFormat="1" x14ac:dyDescent="0.3">
      <c r="A5" s="32" t="s">
        <v>190</v>
      </c>
      <c r="B5" s="77">
        <v>18727</v>
      </c>
      <c r="C5" s="61">
        <v>68825.719070860257</v>
      </c>
      <c r="D5" s="61">
        <v>1288899241.04</v>
      </c>
      <c r="E5" s="61">
        <v>990404732.06999993</v>
      </c>
      <c r="F5" s="61">
        <v>298494508.97000003</v>
      </c>
    </row>
    <row r="6" spans="1:6" s="71" customFormat="1" x14ac:dyDescent="0.3">
      <c r="A6" s="128" t="s">
        <v>95</v>
      </c>
      <c r="B6" s="129">
        <v>703</v>
      </c>
      <c r="C6" s="130">
        <v>105949.88533037282</v>
      </c>
      <c r="D6" s="129">
        <v>74482769.387252092</v>
      </c>
      <c r="E6" s="129">
        <v>61019721.220869862</v>
      </c>
      <c r="F6" s="129">
        <v>13463048.166382227</v>
      </c>
    </row>
    <row r="7" spans="1:6" s="71" customFormat="1" x14ac:dyDescent="0.3">
      <c r="A7" s="33" t="s">
        <v>173</v>
      </c>
      <c r="B7" s="124">
        <v>23</v>
      </c>
      <c r="C7" s="9">
        <v>82594.714325981695</v>
      </c>
      <c r="D7" s="9">
        <v>1899678.4294975791</v>
      </c>
      <c r="E7" s="9">
        <v>1459208.8593314465</v>
      </c>
      <c r="F7" s="9">
        <v>440469.57016613265</v>
      </c>
    </row>
    <row r="8" spans="1:6" s="81" customFormat="1" x14ac:dyDescent="0.3">
      <c r="A8" s="4" t="s">
        <v>225</v>
      </c>
      <c r="B8" s="122">
        <v>2</v>
      </c>
      <c r="C8" s="23">
        <v>149299.20671728606</v>
      </c>
      <c r="D8" s="23">
        <v>298598.41343457211</v>
      </c>
      <c r="E8" s="23">
        <v>260296.71168099536</v>
      </c>
      <c r="F8" s="23">
        <v>38301.701753576752</v>
      </c>
    </row>
    <row r="9" spans="1:6" x14ac:dyDescent="0.3">
      <c r="A9" s="4" t="s">
        <v>42</v>
      </c>
      <c r="B9" s="122">
        <v>151</v>
      </c>
      <c r="C9" s="23">
        <v>102634.82416761719</v>
      </c>
      <c r="D9" s="23">
        <v>15497858.449310195</v>
      </c>
      <c r="E9" s="23">
        <v>12606079.966915151</v>
      </c>
      <c r="F9" s="23">
        <v>2891778.4823950445</v>
      </c>
    </row>
    <row r="10" spans="1:6" x14ac:dyDescent="0.3">
      <c r="A10" s="4" t="s">
        <v>45</v>
      </c>
      <c r="B10" s="122">
        <v>125</v>
      </c>
      <c r="C10" s="23">
        <v>110476.88595728605</v>
      </c>
      <c r="D10" s="23">
        <v>13809610.744660757</v>
      </c>
      <c r="E10" s="23">
        <v>11415754.38506221</v>
      </c>
      <c r="F10" s="23">
        <v>2393856.3595985468</v>
      </c>
    </row>
    <row r="11" spans="1:6" x14ac:dyDescent="0.3">
      <c r="A11" s="4" t="s">
        <v>137</v>
      </c>
      <c r="B11" s="122">
        <v>402</v>
      </c>
      <c r="C11" s="23">
        <v>106908.01828445021</v>
      </c>
      <c r="D11" s="23">
        <v>42977023.350348987</v>
      </c>
      <c r="E11" s="23">
        <v>35278381.297880061</v>
      </c>
      <c r="F11" s="23">
        <v>7698642.0524689266</v>
      </c>
    </row>
    <row r="12" spans="1:6" s="71" customFormat="1" x14ac:dyDescent="0.3">
      <c r="A12" s="32" t="s">
        <v>96</v>
      </c>
      <c r="B12" s="77">
        <v>2394</v>
      </c>
      <c r="C12" s="78">
        <v>69316.365907717089</v>
      </c>
      <c r="D12" s="77">
        <v>165943379.98307472</v>
      </c>
      <c r="E12" s="77">
        <v>121504116.69215143</v>
      </c>
      <c r="F12" s="77">
        <v>44439263.290923268</v>
      </c>
    </row>
    <row r="13" spans="1:6" x14ac:dyDescent="0.3">
      <c r="A13" s="6" t="s">
        <v>228</v>
      </c>
      <c r="B13" s="120">
        <v>48</v>
      </c>
      <c r="C13" s="8">
        <v>59617.709961601795</v>
      </c>
      <c r="D13" s="8">
        <v>2861650.0781568862</v>
      </c>
      <c r="E13" s="8">
        <v>1970637.2803438883</v>
      </c>
      <c r="F13" s="8">
        <v>891012.79781299783</v>
      </c>
    </row>
    <row r="14" spans="1:6" x14ac:dyDescent="0.3">
      <c r="A14" s="4" t="s">
        <v>232</v>
      </c>
      <c r="B14" s="122">
        <v>4</v>
      </c>
      <c r="C14" s="23">
        <v>61542.869961601798</v>
      </c>
      <c r="D14" s="23">
        <v>246171.47984640719</v>
      </c>
      <c r="E14" s="23">
        <v>171920.41336199071</v>
      </c>
      <c r="F14" s="23">
        <v>74251.066484416486</v>
      </c>
    </row>
    <row r="15" spans="1:6" s="81" customFormat="1" x14ac:dyDescent="0.3">
      <c r="A15" s="4" t="s">
        <v>174</v>
      </c>
      <c r="B15" s="122">
        <v>18</v>
      </c>
      <c r="C15" s="23">
        <v>58690.780794935134</v>
      </c>
      <c r="D15" s="23">
        <v>1056434.0543088324</v>
      </c>
      <c r="E15" s="23">
        <v>722304.25512895815</v>
      </c>
      <c r="F15" s="23">
        <v>334129.79917987419</v>
      </c>
    </row>
    <row r="16" spans="1:6" x14ac:dyDescent="0.3">
      <c r="A16" s="4" t="s">
        <v>175</v>
      </c>
      <c r="B16" s="122">
        <v>16</v>
      </c>
      <c r="C16" s="23">
        <v>80794.474336601794</v>
      </c>
      <c r="D16" s="23">
        <v>1292711.5893856287</v>
      </c>
      <c r="E16" s="23">
        <v>995707.32344796276</v>
      </c>
      <c r="F16" s="23">
        <v>297004.26593766594</v>
      </c>
    </row>
    <row r="17" spans="1:6" x14ac:dyDescent="0.3">
      <c r="A17" s="4" t="s">
        <v>227</v>
      </c>
      <c r="B17" s="122">
        <v>20</v>
      </c>
      <c r="C17" s="23">
        <v>51275.348461601796</v>
      </c>
      <c r="D17" s="23">
        <v>1025506.9692320359</v>
      </c>
      <c r="E17" s="23">
        <v>654251.63680995349</v>
      </c>
      <c r="F17" s="23">
        <v>371255.33242208243</v>
      </c>
    </row>
    <row r="18" spans="1:6" x14ac:dyDescent="0.3">
      <c r="A18" s="4" t="s">
        <v>153</v>
      </c>
      <c r="B18" s="122">
        <v>312</v>
      </c>
      <c r="C18" s="23">
        <v>74595.812782114619</v>
      </c>
      <c r="D18" s="23">
        <v>23273893.588019762</v>
      </c>
      <c r="E18" s="23">
        <v>17482310.402235277</v>
      </c>
      <c r="F18" s="23">
        <v>5791583.1857844861</v>
      </c>
    </row>
    <row r="19" spans="1:6" x14ac:dyDescent="0.3">
      <c r="A19" s="4" t="s">
        <v>19</v>
      </c>
      <c r="B19" s="122">
        <v>176</v>
      </c>
      <c r="C19" s="23">
        <v>66594.818711601794</v>
      </c>
      <c r="D19" s="23">
        <v>11720688.093241917</v>
      </c>
      <c r="E19" s="23">
        <v>8453641.1679275911</v>
      </c>
      <c r="F19" s="23">
        <v>3267046.9253143254</v>
      </c>
    </row>
    <row r="20" spans="1:6" x14ac:dyDescent="0.3">
      <c r="A20" s="4" t="s">
        <v>20</v>
      </c>
      <c r="B20" s="122">
        <v>177</v>
      </c>
      <c r="C20" s="23">
        <v>69807.835823183705</v>
      </c>
      <c r="D20" s="23">
        <v>12355986.940703517</v>
      </c>
      <c r="E20" s="23">
        <v>9070377.2487680875</v>
      </c>
      <c r="F20" s="23">
        <v>3285609.6919354293</v>
      </c>
    </row>
    <row r="21" spans="1:6" x14ac:dyDescent="0.3">
      <c r="A21" s="4" t="s">
        <v>22</v>
      </c>
      <c r="B21" s="122">
        <v>136</v>
      </c>
      <c r="C21" s="23">
        <v>75903.775917484149</v>
      </c>
      <c r="D21" s="23">
        <v>10322913.524777845</v>
      </c>
      <c r="E21" s="23">
        <v>7798377.2643076833</v>
      </c>
      <c r="F21" s="23">
        <v>2524536.2604701603</v>
      </c>
    </row>
    <row r="22" spans="1:6" x14ac:dyDescent="0.3">
      <c r="A22" s="4" t="s">
        <v>184</v>
      </c>
      <c r="B22" s="122">
        <v>194</v>
      </c>
      <c r="C22" s="23">
        <v>66989.313492529633</v>
      </c>
      <c r="D22" s="23">
        <v>12995926.817550749</v>
      </c>
      <c r="E22" s="23">
        <v>9394750.0930565484</v>
      </c>
      <c r="F22" s="23">
        <v>3601176.7244941993</v>
      </c>
    </row>
    <row r="23" spans="1:6" x14ac:dyDescent="0.3">
      <c r="A23" s="4" t="s">
        <v>162</v>
      </c>
      <c r="B23" s="122">
        <v>197</v>
      </c>
      <c r="C23" s="23">
        <v>69095.780761094182</v>
      </c>
      <c r="D23" s="23">
        <v>13611868.809935555</v>
      </c>
      <c r="E23" s="23">
        <v>9955003.7855780423</v>
      </c>
      <c r="F23" s="23">
        <v>3656865.0243575117</v>
      </c>
    </row>
    <row r="24" spans="1:6" x14ac:dyDescent="0.3">
      <c r="A24" s="4" t="s">
        <v>163</v>
      </c>
      <c r="B24" s="122">
        <v>187</v>
      </c>
      <c r="C24" s="23">
        <v>65739.36296962318</v>
      </c>
      <c r="D24" s="23">
        <v>12293260.875319535</v>
      </c>
      <c r="E24" s="23">
        <v>8822023.5171730649</v>
      </c>
      <c r="F24" s="23">
        <v>3471237.35814647</v>
      </c>
    </row>
    <row r="25" spans="1:6" x14ac:dyDescent="0.3">
      <c r="A25" s="4" t="s">
        <v>183</v>
      </c>
      <c r="B25" s="122">
        <v>141</v>
      </c>
      <c r="C25" s="23">
        <v>74623.947036069876</v>
      </c>
      <c r="D25" s="23">
        <v>10521976.532085853</v>
      </c>
      <c r="E25" s="23">
        <v>7904626.4385101721</v>
      </c>
      <c r="F25" s="23">
        <v>2617350.0935756811</v>
      </c>
    </row>
    <row r="26" spans="1:6" x14ac:dyDescent="0.3">
      <c r="A26" s="4" t="s">
        <v>185</v>
      </c>
      <c r="B26" s="122">
        <v>512</v>
      </c>
      <c r="C26" s="23">
        <v>64712.959141289299</v>
      </c>
      <c r="D26" s="23">
        <v>33133035.080340121</v>
      </c>
      <c r="E26" s="23">
        <v>23628898.570334811</v>
      </c>
      <c r="F26" s="23">
        <v>9504136.5100053102</v>
      </c>
    </row>
    <row r="27" spans="1:6" x14ac:dyDescent="0.3">
      <c r="A27" s="4" t="s">
        <v>165</v>
      </c>
      <c r="B27" s="122">
        <v>72</v>
      </c>
      <c r="C27" s="23">
        <v>94790.963989379568</v>
      </c>
      <c r="D27" s="23">
        <v>6824949.407235329</v>
      </c>
      <c r="E27" s="23">
        <v>5488430.2105158325</v>
      </c>
      <c r="F27" s="23">
        <v>1336519.1967194967</v>
      </c>
    </row>
    <row r="28" spans="1:6" x14ac:dyDescent="0.3">
      <c r="A28" s="4" t="s">
        <v>167</v>
      </c>
      <c r="B28" s="122">
        <v>184</v>
      </c>
      <c r="C28" s="23">
        <v>67426.120342036564</v>
      </c>
      <c r="D28" s="23">
        <v>12406406.142934728</v>
      </c>
      <c r="E28" s="23">
        <v>8990857.0846515708</v>
      </c>
      <c r="F28" s="23">
        <v>3415549.0582831581</v>
      </c>
    </row>
    <row r="29" spans="1:6" s="71" customFormat="1" x14ac:dyDescent="0.3">
      <c r="A29" s="32" t="s">
        <v>97</v>
      </c>
      <c r="B29" s="77">
        <v>2483</v>
      </c>
      <c r="C29" s="78">
        <v>76271.013988113307</v>
      </c>
      <c r="D29" s="77">
        <v>189380927.73248532</v>
      </c>
      <c r="E29" s="77">
        <v>147860216.71695572</v>
      </c>
      <c r="F29" s="77">
        <v>41520711.015529588</v>
      </c>
    </row>
    <row r="30" spans="1:6" x14ac:dyDescent="0.3">
      <c r="A30" s="4" t="s">
        <v>78</v>
      </c>
      <c r="B30" s="122">
        <v>18</v>
      </c>
      <c r="C30" s="23">
        <v>58548.348139006026</v>
      </c>
      <c r="D30" s="23">
        <v>1053870.2665021084</v>
      </c>
      <c r="E30" s="23">
        <v>752874.37512895814</v>
      </c>
      <c r="F30" s="23">
        <v>300995.8913731504</v>
      </c>
    </row>
    <row r="31" spans="1:6" s="81" customFormat="1" x14ac:dyDescent="0.3">
      <c r="A31" s="4" t="s">
        <v>159</v>
      </c>
      <c r="B31" s="122">
        <v>157</v>
      </c>
      <c r="C31" s="23">
        <v>71544.314678284165</v>
      </c>
      <c r="D31" s="23">
        <v>11232457.404490614</v>
      </c>
      <c r="E31" s="23">
        <v>8607104.3519581351</v>
      </c>
      <c r="F31" s="23">
        <v>2625353.0525324787</v>
      </c>
    </row>
    <row r="32" spans="1:6" x14ac:dyDescent="0.3">
      <c r="A32" s="4" t="s">
        <v>36</v>
      </c>
      <c r="B32" s="122">
        <v>520</v>
      </c>
      <c r="C32" s="23">
        <v>79004.297017211153</v>
      </c>
      <c r="D32" s="23">
        <v>41082234.448949799</v>
      </c>
      <c r="E32" s="23">
        <v>32386797.58705879</v>
      </c>
      <c r="F32" s="23">
        <v>8695436.8618910126</v>
      </c>
    </row>
    <row r="33" spans="1:6" x14ac:dyDescent="0.3">
      <c r="A33" s="4" t="s">
        <v>147</v>
      </c>
      <c r="B33" s="122">
        <v>464</v>
      </c>
      <c r="C33" s="23">
        <v>92113.981228086486</v>
      </c>
      <c r="D33" s="23">
        <v>42740887.28983213</v>
      </c>
      <c r="E33" s="23">
        <v>34981882.089990921</v>
      </c>
      <c r="F33" s="23">
        <v>7759005.1998412106</v>
      </c>
    </row>
    <row r="34" spans="1:6" x14ac:dyDescent="0.3">
      <c r="A34" s="4" t="s">
        <v>138</v>
      </c>
      <c r="B34" s="122">
        <v>741</v>
      </c>
      <c r="C34" s="23">
        <v>64205.764535767164</v>
      </c>
      <c r="D34" s="23">
        <v>47576471.52100347</v>
      </c>
      <c r="E34" s="23">
        <v>35185473.992808774</v>
      </c>
      <c r="F34" s="23">
        <v>12390997.528194692</v>
      </c>
    </row>
    <row r="35" spans="1:6" x14ac:dyDescent="0.3">
      <c r="A35" s="4" t="s">
        <v>54</v>
      </c>
      <c r="B35" s="122">
        <v>282</v>
      </c>
      <c r="C35" s="23">
        <v>74360.636720566297</v>
      </c>
      <c r="D35" s="23">
        <v>20969699.555199698</v>
      </c>
      <c r="E35" s="23">
        <v>16254097.257020343</v>
      </c>
      <c r="F35" s="23">
        <v>4715602.2981793564</v>
      </c>
    </row>
    <row r="36" spans="1:6" x14ac:dyDescent="0.3">
      <c r="A36" s="4" t="s">
        <v>55</v>
      </c>
      <c r="B36" s="122">
        <v>139</v>
      </c>
      <c r="C36" s="23">
        <v>102578.64883444968</v>
      </c>
      <c r="D36" s="23">
        <v>14258432.187988505</v>
      </c>
      <c r="E36" s="23">
        <v>11934075.026829176</v>
      </c>
      <c r="F36" s="23">
        <v>2324357.1611593282</v>
      </c>
    </row>
    <row r="37" spans="1:6" x14ac:dyDescent="0.3">
      <c r="A37" s="4" t="s">
        <v>58</v>
      </c>
      <c r="B37" s="122">
        <v>9</v>
      </c>
      <c r="C37" s="23">
        <v>81234.70702789494</v>
      </c>
      <c r="D37" s="23">
        <v>731112.36325105443</v>
      </c>
      <c r="E37" s="23">
        <v>580614.41756447917</v>
      </c>
      <c r="F37" s="23">
        <v>150497.9456865752</v>
      </c>
    </row>
    <row r="38" spans="1:6" x14ac:dyDescent="0.3">
      <c r="A38" s="4" t="s">
        <v>61</v>
      </c>
      <c r="B38" s="122">
        <v>153</v>
      </c>
      <c r="C38" s="23">
        <v>63632.435916783812</v>
      </c>
      <c r="D38" s="23">
        <v>9735762.6952679232</v>
      </c>
      <c r="E38" s="23">
        <v>7177297.618596144</v>
      </c>
      <c r="F38" s="23">
        <v>2558465.0766717787</v>
      </c>
    </row>
    <row r="39" spans="1:6" s="71" customFormat="1" x14ac:dyDescent="0.3">
      <c r="A39" s="32" t="s">
        <v>238</v>
      </c>
      <c r="B39" s="77">
        <v>1923</v>
      </c>
      <c r="C39" s="78">
        <v>74733.1061459622</v>
      </c>
      <c r="D39" s="77">
        <v>143711763.11868531</v>
      </c>
      <c r="E39" s="77">
        <v>113212076.09627703</v>
      </c>
      <c r="F39" s="77">
        <v>30499687.022408288</v>
      </c>
    </row>
    <row r="40" spans="1:6" x14ac:dyDescent="0.3">
      <c r="A40" s="4" t="s">
        <v>10</v>
      </c>
      <c r="B40" s="122">
        <v>40</v>
      </c>
      <c r="C40" s="23">
        <v>66387.647761016808</v>
      </c>
      <c r="D40" s="23">
        <v>2655505.9104406722</v>
      </c>
      <c r="E40" s="23">
        <v>2021087.043619907</v>
      </c>
      <c r="F40" s="23">
        <v>634418.86682076519</v>
      </c>
    </row>
    <row r="41" spans="1:6" x14ac:dyDescent="0.3">
      <c r="A41" s="4" t="s">
        <v>178</v>
      </c>
      <c r="B41" s="122">
        <v>10</v>
      </c>
      <c r="C41" s="23">
        <v>58695.613511016803</v>
      </c>
      <c r="D41" s="23">
        <v>586956.13511016802</v>
      </c>
      <c r="E41" s="23">
        <v>428351.41840497672</v>
      </c>
      <c r="F41" s="23">
        <v>158604.7167051913</v>
      </c>
    </row>
    <row r="42" spans="1:6" x14ac:dyDescent="0.3">
      <c r="A42" s="4" t="s">
        <v>226</v>
      </c>
      <c r="B42" s="122">
        <v>13</v>
      </c>
      <c r="C42" s="23">
        <v>71782.898664862951</v>
      </c>
      <c r="D42" s="23">
        <v>933177.68264321843</v>
      </c>
      <c r="E42" s="23">
        <v>726991.55092646973</v>
      </c>
      <c r="F42" s="23">
        <v>206186.1317167487</v>
      </c>
    </row>
    <row r="43" spans="1:6" x14ac:dyDescent="0.3">
      <c r="A43" s="4" t="s">
        <v>16</v>
      </c>
      <c r="B43" s="122">
        <v>360</v>
      </c>
      <c r="C43" s="23">
        <v>77652.442955461243</v>
      </c>
      <c r="D43" s="23">
        <v>27954879.463966049</v>
      </c>
      <c r="E43" s="23">
        <v>22245109.662579164</v>
      </c>
      <c r="F43" s="23">
        <v>5709769.8013868872</v>
      </c>
    </row>
    <row r="44" spans="1:6" x14ac:dyDescent="0.3">
      <c r="A44" s="4" t="s">
        <v>30</v>
      </c>
      <c r="B44" s="122">
        <v>136</v>
      </c>
      <c r="C44" s="23">
        <v>78873.418834546232</v>
      </c>
      <c r="D44" s="23">
        <v>10726784.961498287</v>
      </c>
      <c r="E44" s="23">
        <v>8569760.8143076841</v>
      </c>
      <c r="F44" s="23">
        <v>2157024.1471906016</v>
      </c>
    </row>
    <row r="45" spans="1:6" x14ac:dyDescent="0.3">
      <c r="A45" s="4" t="s">
        <v>182</v>
      </c>
      <c r="B45" s="122">
        <v>276</v>
      </c>
      <c r="C45" s="23">
        <v>78162.169684929861</v>
      </c>
      <c r="D45" s="23">
        <v>21572758.83304064</v>
      </c>
      <c r="E45" s="23">
        <v>17195268.65197736</v>
      </c>
      <c r="F45" s="23">
        <v>4377490.1810632804</v>
      </c>
    </row>
    <row r="46" spans="1:6" x14ac:dyDescent="0.3">
      <c r="A46" s="4" t="s">
        <v>32</v>
      </c>
      <c r="B46" s="122">
        <v>303</v>
      </c>
      <c r="C46" s="23">
        <v>74746.059342699969</v>
      </c>
      <c r="D46" s="23">
        <v>22648055.98083809</v>
      </c>
      <c r="E46" s="23">
        <v>17842333.064670794</v>
      </c>
      <c r="F46" s="23">
        <v>4805722.9161672965</v>
      </c>
    </row>
    <row r="47" spans="1:6" x14ac:dyDescent="0.3">
      <c r="A47" s="4" t="s">
        <v>33</v>
      </c>
      <c r="B47" s="122">
        <v>264</v>
      </c>
      <c r="C47" s="23">
        <v>77687.294707986497</v>
      </c>
      <c r="D47" s="23">
        <v>20509445.802908435</v>
      </c>
      <c r="E47" s="23">
        <v>16322281.281891385</v>
      </c>
      <c r="F47" s="23">
        <v>4187164.5210170504</v>
      </c>
    </row>
    <row r="48" spans="1:6" x14ac:dyDescent="0.3">
      <c r="A48" s="4" t="s">
        <v>164</v>
      </c>
      <c r="B48" s="122">
        <v>382</v>
      </c>
      <c r="C48" s="23">
        <v>64505.466961278587</v>
      </c>
      <c r="D48" s="23">
        <v>24641088.379208419</v>
      </c>
      <c r="E48" s="23">
        <v>18582388.201070111</v>
      </c>
      <c r="F48" s="23">
        <v>6058700.1781383073</v>
      </c>
    </row>
    <row r="49" spans="1:6" x14ac:dyDescent="0.3">
      <c r="A49" s="4" t="s">
        <v>63</v>
      </c>
      <c r="B49" s="122">
        <v>139</v>
      </c>
      <c r="C49" s="23">
        <v>82612.30193547724</v>
      </c>
      <c r="D49" s="23">
        <v>11483109.969031336</v>
      </c>
      <c r="E49" s="23">
        <v>9278504.4068291765</v>
      </c>
      <c r="F49" s="23">
        <v>2204605.5622021593</v>
      </c>
    </row>
    <row r="50" spans="1:6" s="71" customFormat="1" x14ac:dyDescent="0.3">
      <c r="A50" s="32" t="s">
        <v>98</v>
      </c>
      <c r="B50" s="77">
        <v>2896</v>
      </c>
      <c r="C50" s="78">
        <v>61215.939876718199</v>
      </c>
      <c r="D50" s="77">
        <v>177281361.88297591</v>
      </c>
      <c r="E50" s="77">
        <v>134815824.51408127</v>
      </c>
      <c r="F50" s="77">
        <v>42465537.368894644</v>
      </c>
    </row>
    <row r="51" spans="1:6" x14ac:dyDescent="0.3">
      <c r="A51" s="4" t="s">
        <v>224</v>
      </c>
      <c r="B51" s="122">
        <v>29</v>
      </c>
      <c r="C51" s="23">
        <v>43743.15271154388</v>
      </c>
      <c r="D51" s="23">
        <v>1268551.4286347725</v>
      </c>
      <c r="E51" s="23">
        <v>843309.51437443262</v>
      </c>
      <c r="F51" s="23">
        <v>425241.91426033998</v>
      </c>
    </row>
    <row r="52" spans="1:6" x14ac:dyDescent="0.3">
      <c r="A52" s="4" t="s">
        <v>9</v>
      </c>
      <c r="B52" s="122">
        <v>13</v>
      </c>
      <c r="C52" s="23">
        <v>55634.247433029297</v>
      </c>
      <c r="D52" s="23">
        <v>723245.21662938083</v>
      </c>
      <c r="E52" s="23">
        <v>532619.53092646971</v>
      </c>
      <c r="F52" s="23">
        <v>190625.68570291105</v>
      </c>
    </row>
    <row r="53" spans="1:6" x14ac:dyDescent="0.3">
      <c r="A53" s="4" t="s">
        <v>170</v>
      </c>
      <c r="B53" s="122">
        <v>39</v>
      </c>
      <c r="C53" s="23">
        <v>50223.183330465188</v>
      </c>
      <c r="D53" s="23">
        <v>1958704.1498881422</v>
      </c>
      <c r="E53" s="23">
        <v>1386827.0927794091</v>
      </c>
      <c r="F53" s="23">
        <v>571877.0571087331</v>
      </c>
    </row>
    <row r="54" spans="1:6" x14ac:dyDescent="0.3">
      <c r="A54" s="4" t="s">
        <v>150</v>
      </c>
      <c r="B54" s="122">
        <v>562</v>
      </c>
      <c r="C54" s="23">
        <v>57103.346869109235</v>
      </c>
      <c r="D54" s="23">
        <v>32092080.940439388</v>
      </c>
      <c r="E54" s="23">
        <v>23851185.912359696</v>
      </c>
      <c r="F54" s="23">
        <v>8240895.0280796923</v>
      </c>
    </row>
    <row r="55" spans="1:6" x14ac:dyDescent="0.3">
      <c r="A55" s="4" t="s">
        <v>151</v>
      </c>
      <c r="B55" s="122">
        <v>163</v>
      </c>
      <c r="C55" s="23">
        <v>63510.678192821659</v>
      </c>
      <c r="D55" s="23">
        <v>10352240.54542993</v>
      </c>
      <c r="E55" s="23">
        <v>7962087.7170011215</v>
      </c>
      <c r="F55" s="23">
        <v>2390152.8284288077</v>
      </c>
    </row>
    <row r="56" spans="1:6" x14ac:dyDescent="0.3">
      <c r="A56" s="4" t="s">
        <v>152</v>
      </c>
      <c r="B56" s="122">
        <v>284</v>
      </c>
      <c r="C56" s="23">
        <v>61675.225477449661</v>
      </c>
      <c r="D56" s="23">
        <v>17515764.035595704</v>
      </c>
      <c r="E56" s="23">
        <v>13351325.978701338</v>
      </c>
      <c r="F56" s="23">
        <v>4164438.0568943643</v>
      </c>
    </row>
    <row r="57" spans="1:6" x14ac:dyDescent="0.3">
      <c r="A57" s="4" t="s">
        <v>156</v>
      </c>
      <c r="B57" s="122">
        <v>200</v>
      </c>
      <c r="C57" s="23">
        <v>61508.698775336983</v>
      </c>
      <c r="D57" s="23">
        <v>12301739.755067397</v>
      </c>
      <c r="E57" s="23">
        <v>9369036.8980995361</v>
      </c>
      <c r="F57" s="23">
        <v>2932702.8569678618</v>
      </c>
    </row>
    <row r="58" spans="1:6" x14ac:dyDescent="0.3">
      <c r="A58" s="4" t="s">
        <v>27</v>
      </c>
      <c r="B58" s="122">
        <v>622</v>
      </c>
      <c r="C58" s="23">
        <v>58261.750961349855</v>
      </c>
      <c r="D58" s="23">
        <v>36238809.097959608</v>
      </c>
      <c r="E58" s="23">
        <v>27118103.212789558</v>
      </c>
      <c r="F58" s="23">
        <v>9120705.8851700518</v>
      </c>
    </row>
    <row r="59" spans="1:6" x14ac:dyDescent="0.3">
      <c r="A59" s="4" t="s">
        <v>34</v>
      </c>
      <c r="B59" s="122">
        <v>115</v>
      </c>
      <c r="C59" s="23">
        <v>69724.260342728288</v>
      </c>
      <c r="D59" s="23">
        <v>8018289.9394137533</v>
      </c>
      <c r="E59" s="23">
        <v>6331985.7966572326</v>
      </c>
      <c r="F59" s="23">
        <v>1686304.1427565208</v>
      </c>
    </row>
    <row r="60" spans="1:6" x14ac:dyDescent="0.3">
      <c r="A60" s="4" t="s">
        <v>40</v>
      </c>
      <c r="B60" s="122">
        <v>157</v>
      </c>
      <c r="C60" s="23">
        <v>70191.199138075841</v>
      </c>
      <c r="D60" s="23">
        <v>11020018.264677906</v>
      </c>
      <c r="E60" s="23">
        <v>8717846.5219581351</v>
      </c>
      <c r="F60" s="23">
        <v>2302171.7427197718</v>
      </c>
    </row>
    <row r="61" spans="1:6" x14ac:dyDescent="0.3">
      <c r="A61" s="4" t="s">
        <v>52</v>
      </c>
      <c r="B61" s="122">
        <v>387</v>
      </c>
      <c r="C61" s="23">
        <v>66412.277812675486</v>
      </c>
      <c r="D61" s="23">
        <v>25701551.513505414</v>
      </c>
      <c r="E61" s="23">
        <v>20026771.485272601</v>
      </c>
      <c r="F61" s="23">
        <v>5674780.0282328138</v>
      </c>
    </row>
    <row r="62" spans="1:6" x14ac:dyDescent="0.3">
      <c r="A62" s="4" t="s">
        <v>166</v>
      </c>
      <c r="B62" s="122">
        <v>325</v>
      </c>
      <c r="C62" s="23">
        <v>61816.51383302929</v>
      </c>
      <c r="D62" s="23">
        <v>20090366.99573452</v>
      </c>
      <c r="E62" s="23">
        <v>15324724.853161745</v>
      </c>
      <c r="F62" s="23">
        <v>4765642.1425727764</v>
      </c>
    </row>
    <row r="63" spans="1:6" s="71" customFormat="1" x14ac:dyDescent="0.3">
      <c r="A63" s="32" t="s">
        <v>99</v>
      </c>
      <c r="B63" s="77">
        <v>2485</v>
      </c>
      <c r="C63" s="78">
        <v>76330.673802641235</v>
      </c>
      <c r="D63" s="77">
        <v>189681724.39956346</v>
      </c>
      <c r="E63" s="77">
        <v>145146959.4886367</v>
      </c>
      <c r="F63" s="77">
        <v>44534764.910926729</v>
      </c>
    </row>
    <row r="64" spans="1:6" x14ac:dyDescent="0.3">
      <c r="A64" s="4" t="s">
        <v>79</v>
      </c>
      <c r="B64" s="122">
        <v>27</v>
      </c>
      <c r="C64" s="23">
        <v>59769.750597484366</v>
      </c>
      <c r="D64" s="23">
        <v>1613783.2661320779</v>
      </c>
      <c r="E64" s="23">
        <v>1129904.5326934373</v>
      </c>
      <c r="F64" s="23">
        <v>483878.73343864054</v>
      </c>
    </row>
    <row r="65" spans="1:6" x14ac:dyDescent="0.3">
      <c r="A65" s="4" t="s">
        <v>229</v>
      </c>
      <c r="B65" s="122">
        <v>9</v>
      </c>
      <c r="C65" s="23">
        <v>56908.613190076961</v>
      </c>
      <c r="D65" s="23">
        <v>512177.51871069265</v>
      </c>
      <c r="E65" s="23">
        <v>350884.60756447911</v>
      </c>
      <c r="F65" s="23">
        <v>161292.9111462135</v>
      </c>
    </row>
    <row r="66" spans="1:6" x14ac:dyDescent="0.3">
      <c r="A66" s="4" t="s">
        <v>177</v>
      </c>
      <c r="B66" s="122">
        <v>14</v>
      </c>
      <c r="C66" s="23">
        <v>59662.086840870608</v>
      </c>
      <c r="D66" s="23">
        <v>835269.2157721885</v>
      </c>
      <c r="E66" s="23">
        <v>584369.13176696748</v>
      </c>
      <c r="F66" s="23">
        <v>250900.08400522103</v>
      </c>
    </row>
    <row r="67" spans="1:6" x14ac:dyDescent="0.3">
      <c r="A67" s="4" t="s">
        <v>176</v>
      </c>
      <c r="B67" s="122">
        <v>17</v>
      </c>
      <c r="C67" s="23">
        <v>55496.842471122705</v>
      </c>
      <c r="D67" s="23">
        <v>943446.32200908603</v>
      </c>
      <c r="E67" s="23">
        <v>638781.93428846053</v>
      </c>
      <c r="F67" s="23">
        <v>304664.3877206255</v>
      </c>
    </row>
    <row r="68" spans="1:6" x14ac:dyDescent="0.3">
      <c r="A68" s="4" t="s">
        <v>154</v>
      </c>
      <c r="B68" s="122">
        <v>176</v>
      </c>
      <c r="C68" s="23">
        <v>74344.962741844633</v>
      </c>
      <c r="D68" s="23">
        <v>13084713.442564655</v>
      </c>
      <c r="E68" s="23">
        <v>9930540.9579275902</v>
      </c>
      <c r="F68" s="23">
        <v>3154172.4846370644</v>
      </c>
    </row>
    <row r="69" spans="1:6" x14ac:dyDescent="0.3">
      <c r="A69" s="4" t="s">
        <v>155</v>
      </c>
      <c r="B69" s="122">
        <v>174</v>
      </c>
      <c r="C69" s="23">
        <v>68453.708400804928</v>
      </c>
      <c r="D69" s="23">
        <v>11910945.261740059</v>
      </c>
      <c r="E69" s="23">
        <v>8792615.6462465972</v>
      </c>
      <c r="F69" s="23">
        <v>3118329.615493461</v>
      </c>
    </row>
    <row r="70" spans="1:6" x14ac:dyDescent="0.3">
      <c r="A70" s="4" t="s">
        <v>158</v>
      </c>
      <c r="B70" s="122">
        <v>161</v>
      </c>
      <c r="C70" s="23">
        <v>76041.91895267184</v>
      </c>
      <c r="D70" s="23">
        <v>12242748.951380167</v>
      </c>
      <c r="E70" s="23">
        <v>9357397.9853201248</v>
      </c>
      <c r="F70" s="23">
        <v>2885350.9660600414</v>
      </c>
    </row>
    <row r="71" spans="1:6" x14ac:dyDescent="0.3">
      <c r="A71" s="4" t="s">
        <v>157</v>
      </c>
      <c r="B71" s="122">
        <v>149</v>
      </c>
      <c r="C71" s="23">
        <v>80156.620982768989</v>
      </c>
      <c r="D71" s="23">
        <v>11943336.526432579</v>
      </c>
      <c r="E71" s="23">
        <v>9273042.7752341554</v>
      </c>
      <c r="F71" s="23">
        <v>2670293.751198424</v>
      </c>
    </row>
    <row r="72" spans="1:6" x14ac:dyDescent="0.3">
      <c r="A72" s="4" t="s">
        <v>29</v>
      </c>
      <c r="B72" s="122">
        <v>683</v>
      </c>
      <c r="C72" s="23">
        <v>62194.27624685262</v>
      </c>
      <c r="D72" s="23">
        <v>42478690.676600337</v>
      </c>
      <c r="E72" s="23">
        <v>30238350.864059914</v>
      </c>
      <c r="F72" s="23">
        <v>12240339.812540425</v>
      </c>
    </row>
    <row r="73" spans="1:6" x14ac:dyDescent="0.3">
      <c r="A73" s="4" t="s">
        <v>160</v>
      </c>
      <c r="B73" s="122">
        <v>186</v>
      </c>
      <c r="C73" s="23">
        <v>80766.521433804548</v>
      </c>
      <c r="D73" s="23">
        <v>15022572.986687647</v>
      </c>
      <c r="E73" s="23">
        <v>11689186.156332567</v>
      </c>
      <c r="F73" s="23">
        <v>3333386.8303550794</v>
      </c>
    </row>
    <row r="74" spans="1:6" x14ac:dyDescent="0.3">
      <c r="A74" s="4" t="s">
        <v>161</v>
      </c>
      <c r="B74" s="122">
        <v>103</v>
      </c>
      <c r="C74" s="23">
        <v>87961.256868609853</v>
      </c>
      <c r="D74" s="23">
        <v>9060009.4574668147</v>
      </c>
      <c r="E74" s="23">
        <v>7214101.6965712607</v>
      </c>
      <c r="F74" s="23">
        <v>1845907.7608955544</v>
      </c>
    </row>
    <row r="75" spans="1:6" x14ac:dyDescent="0.3">
      <c r="A75" s="4" t="s">
        <v>39</v>
      </c>
      <c r="B75" s="122">
        <v>64</v>
      </c>
      <c r="C75" s="23">
        <v>110948.96697479917</v>
      </c>
      <c r="D75" s="23">
        <v>7100733.886387147</v>
      </c>
      <c r="E75" s="23">
        <v>5953762.0737918513</v>
      </c>
      <c r="F75" s="23">
        <v>1146971.8125952962</v>
      </c>
    </row>
    <row r="76" spans="1:6" x14ac:dyDescent="0.3">
      <c r="A76" s="4" t="s">
        <v>41</v>
      </c>
      <c r="B76" s="122">
        <v>91</v>
      </c>
      <c r="C76" s="23">
        <v>87128.201236474997</v>
      </c>
      <c r="D76" s="23">
        <v>7928666.3125192253</v>
      </c>
      <c r="E76" s="23">
        <v>6297815.7664852887</v>
      </c>
      <c r="F76" s="23">
        <v>1630850.5460339366</v>
      </c>
    </row>
    <row r="77" spans="1:6" x14ac:dyDescent="0.3">
      <c r="A77" s="4" t="s">
        <v>56</v>
      </c>
      <c r="B77" s="122">
        <v>344</v>
      </c>
      <c r="C77" s="23">
        <v>86254.020761136388</v>
      </c>
      <c r="D77" s="23">
        <v>29671383.141830917</v>
      </c>
      <c r="E77" s="23">
        <v>23506409.649131201</v>
      </c>
      <c r="F77" s="23">
        <v>6164973.4926997162</v>
      </c>
    </row>
    <row r="78" spans="1:6" x14ac:dyDescent="0.3">
      <c r="A78" s="4" t="s">
        <v>59</v>
      </c>
      <c r="B78" s="122">
        <v>69</v>
      </c>
      <c r="C78" s="23">
        <v>99453.796281864401</v>
      </c>
      <c r="D78" s="23">
        <v>6862311.9434486441</v>
      </c>
      <c r="E78" s="23">
        <v>5625732.95799434</v>
      </c>
      <c r="F78" s="23">
        <v>1236578.9854543037</v>
      </c>
    </row>
    <row r="79" spans="1:6" x14ac:dyDescent="0.3">
      <c r="A79" s="4" t="s">
        <v>62</v>
      </c>
      <c r="B79" s="122">
        <v>218</v>
      </c>
      <c r="C79" s="23">
        <v>84729.061880189081</v>
      </c>
      <c r="D79" s="23">
        <v>18470935.489881221</v>
      </c>
      <c r="E79" s="23">
        <v>14564062.753228493</v>
      </c>
      <c r="F79" s="23">
        <v>3906872.7366527272</v>
      </c>
    </row>
    <row r="80" spans="1:6" s="71" customFormat="1" x14ac:dyDescent="0.3">
      <c r="A80" s="32" t="s">
        <v>100</v>
      </c>
      <c r="B80" s="77">
        <v>468</v>
      </c>
      <c r="C80" s="78">
        <v>79746.254516097004</v>
      </c>
      <c r="D80" s="77">
        <v>37321247.1135334</v>
      </c>
      <c r="E80" s="77">
        <v>28393105.45335291</v>
      </c>
      <c r="F80" s="77">
        <v>8928141.6601804867</v>
      </c>
    </row>
    <row r="81" spans="1:6" x14ac:dyDescent="0.3">
      <c r="A81" s="4" t="s">
        <v>8</v>
      </c>
      <c r="B81" s="122">
        <v>11</v>
      </c>
      <c r="C81" s="23">
        <v>67882.030246477749</v>
      </c>
      <c r="D81" s="23">
        <v>746702.33271125518</v>
      </c>
      <c r="E81" s="23">
        <v>536852.84924547444</v>
      </c>
      <c r="F81" s="23">
        <v>209849.48346578074</v>
      </c>
    </row>
    <row r="82" spans="1:6" x14ac:dyDescent="0.3">
      <c r="A82" s="4" t="s">
        <v>80</v>
      </c>
      <c r="B82" s="122">
        <v>63</v>
      </c>
      <c r="C82" s="23">
        <v>64710.415022812515</v>
      </c>
      <c r="D82" s="23">
        <v>4076756.1464371886</v>
      </c>
      <c r="E82" s="23">
        <v>2874890.9229513537</v>
      </c>
      <c r="F82" s="23">
        <v>1201865.2234858349</v>
      </c>
    </row>
    <row r="83" spans="1:6" x14ac:dyDescent="0.3">
      <c r="A83" s="4" t="s">
        <v>17</v>
      </c>
      <c r="B83" s="122">
        <v>71</v>
      </c>
      <c r="C83" s="23">
        <v>81864.259708705649</v>
      </c>
      <c r="D83" s="23">
        <v>5812362.4393181009</v>
      </c>
      <c r="E83" s="23">
        <v>4457879.4096753346</v>
      </c>
      <c r="F83" s="23">
        <v>1354483.0296427663</v>
      </c>
    </row>
    <row r="84" spans="1:6" x14ac:dyDescent="0.3">
      <c r="A84" s="4" t="s">
        <v>181</v>
      </c>
      <c r="B84" s="122">
        <v>122</v>
      </c>
      <c r="C84" s="23">
        <v>71861.492757655084</v>
      </c>
      <c r="D84" s="23">
        <v>8767102.1164339203</v>
      </c>
      <c r="E84" s="23">
        <v>6439680.5725407163</v>
      </c>
      <c r="F84" s="23">
        <v>2327421.5438932045</v>
      </c>
    </row>
    <row r="85" spans="1:6" x14ac:dyDescent="0.3">
      <c r="A85" s="4" t="s">
        <v>50</v>
      </c>
      <c r="B85" s="122">
        <v>134</v>
      </c>
      <c r="C85" s="23">
        <v>63956.760416084246</v>
      </c>
      <c r="D85" s="23">
        <v>8570205.8957552891</v>
      </c>
      <c r="E85" s="23">
        <v>6013857.6426266879</v>
      </c>
      <c r="F85" s="23">
        <v>2556348.2531286012</v>
      </c>
    </row>
    <row r="86" spans="1:6" x14ac:dyDescent="0.3">
      <c r="A86" s="4" t="s">
        <v>53</v>
      </c>
      <c r="B86" s="122">
        <v>67</v>
      </c>
      <c r="C86" s="23">
        <v>139524.15198324842</v>
      </c>
      <c r="D86" s="23">
        <v>9348118.1828776449</v>
      </c>
      <c r="E86" s="23">
        <v>8069944.0563133433</v>
      </c>
      <c r="F86" s="23">
        <v>1278174.1265643006</v>
      </c>
    </row>
    <row r="87" spans="1:6" s="71" customFormat="1" x14ac:dyDescent="0.3">
      <c r="A87" s="32" t="s">
        <v>101</v>
      </c>
      <c r="B87" s="77">
        <v>923</v>
      </c>
      <c r="C87" s="78">
        <v>64206.208262937027</v>
      </c>
      <c r="D87" s="77">
        <v>59262330.226690874</v>
      </c>
      <c r="E87" s="77">
        <v>46793289.445779353</v>
      </c>
      <c r="F87" s="77">
        <v>12469040.780911518</v>
      </c>
    </row>
    <row r="88" spans="1:6" x14ac:dyDescent="0.3">
      <c r="A88" s="4" t="s">
        <v>46</v>
      </c>
      <c r="B88" s="122">
        <v>234</v>
      </c>
      <c r="C88" s="23">
        <v>61797.049936224612</v>
      </c>
      <c r="D88" s="23">
        <v>14460509.685076559</v>
      </c>
      <c r="E88" s="23">
        <v>11299344.416676456</v>
      </c>
      <c r="F88" s="23">
        <v>3161165.2684001033</v>
      </c>
    </row>
    <row r="89" spans="1:6" x14ac:dyDescent="0.3">
      <c r="A89" s="4" t="s">
        <v>47</v>
      </c>
      <c r="B89" s="122">
        <v>229</v>
      </c>
      <c r="C89" s="23">
        <v>62783.575128625613</v>
      </c>
      <c r="D89" s="23">
        <v>14377438.704455266</v>
      </c>
      <c r="E89" s="23">
        <v>11283819.702473968</v>
      </c>
      <c r="F89" s="23">
        <v>3093619.0019812975</v>
      </c>
    </row>
    <row r="90" spans="1:6" x14ac:dyDescent="0.3">
      <c r="A90" s="4" t="s">
        <v>83</v>
      </c>
      <c r="B90" s="122">
        <v>90</v>
      </c>
      <c r="C90" s="23">
        <v>67567.442346481024</v>
      </c>
      <c r="D90" s="23">
        <v>6081069.8111832924</v>
      </c>
      <c r="E90" s="23">
        <v>4865237.0156447906</v>
      </c>
      <c r="F90" s="23">
        <v>1215832.7955385013</v>
      </c>
    </row>
    <row r="91" spans="1:6" x14ac:dyDescent="0.3">
      <c r="A91" s="4" t="s">
        <v>82</v>
      </c>
      <c r="B91" s="122">
        <v>92</v>
      </c>
      <c r="C91" s="23">
        <v>64647.282711215325</v>
      </c>
      <c r="D91" s="23">
        <v>5947550.0094318101</v>
      </c>
      <c r="E91" s="23">
        <v>4704698.7073257864</v>
      </c>
      <c r="F91" s="23">
        <v>1242851.3021060235</v>
      </c>
    </row>
    <row r="92" spans="1:6" x14ac:dyDescent="0.3">
      <c r="A92" s="4" t="s">
        <v>81</v>
      </c>
      <c r="B92" s="122">
        <v>78</v>
      </c>
      <c r="C92" s="23">
        <v>71234.292714002397</v>
      </c>
      <c r="D92" s="23">
        <v>5556274.8316921871</v>
      </c>
      <c r="E92" s="23">
        <v>4502553.0755588189</v>
      </c>
      <c r="F92" s="23">
        <v>1053721.7561333678</v>
      </c>
    </row>
    <row r="93" spans="1:6" x14ac:dyDescent="0.3">
      <c r="A93" s="4" t="s">
        <v>48</v>
      </c>
      <c r="B93" s="122">
        <v>200</v>
      </c>
      <c r="C93" s="23">
        <v>64197.435924258789</v>
      </c>
      <c r="D93" s="23">
        <v>12839487.184851758</v>
      </c>
      <c r="E93" s="23">
        <v>10137636.528099533</v>
      </c>
      <c r="F93" s="23">
        <v>2701850.6567522245</v>
      </c>
    </row>
    <row r="94" spans="1:6" s="71" customFormat="1" x14ac:dyDescent="0.3">
      <c r="A94" s="32" t="s">
        <v>102</v>
      </c>
      <c r="B94" s="77">
        <v>701</v>
      </c>
      <c r="C94" s="78">
        <v>57778.922515475184</v>
      </c>
      <c r="D94" s="77">
        <v>40503024.683348104</v>
      </c>
      <c r="E94" s="77">
        <v>31246394.009188868</v>
      </c>
      <c r="F94" s="77">
        <v>9256630.6741592363</v>
      </c>
    </row>
    <row r="95" spans="1:6" x14ac:dyDescent="0.3">
      <c r="A95" s="4" t="s">
        <v>186</v>
      </c>
      <c r="B95" s="122">
        <v>136</v>
      </c>
      <c r="C95" s="23">
        <v>56394.935694547094</v>
      </c>
      <c r="D95" s="23">
        <v>7669711.2544584051</v>
      </c>
      <c r="E95" s="23">
        <v>5873845.6743076835</v>
      </c>
      <c r="F95" s="23">
        <v>1795865.5801507218</v>
      </c>
    </row>
    <row r="96" spans="1:6" x14ac:dyDescent="0.3">
      <c r="A96" s="4" t="s">
        <v>14</v>
      </c>
      <c r="B96" s="122">
        <v>191</v>
      </c>
      <c r="C96" s="23">
        <v>62658.725911670605</v>
      </c>
      <c r="D96" s="23">
        <v>11967816.649129085</v>
      </c>
      <c r="E96" s="23">
        <v>9445681.9005350564</v>
      </c>
      <c r="F96" s="23">
        <v>2522134.7485940284</v>
      </c>
    </row>
    <row r="97" spans="1:6" x14ac:dyDescent="0.3">
      <c r="A97" s="4" t="s">
        <v>24</v>
      </c>
      <c r="B97" s="122">
        <v>150</v>
      </c>
      <c r="C97" s="23">
        <v>57305.683212194155</v>
      </c>
      <c r="D97" s="23">
        <v>8595852.4818291236</v>
      </c>
      <c r="E97" s="23">
        <v>6615118.386074651</v>
      </c>
      <c r="F97" s="23">
        <v>1980734.0957544725</v>
      </c>
    </row>
    <row r="98" spans="1:6" x14ac:dyDescent="0.3">
      <c r="A98" s="4" t="s">
        <v>84</v>
      </c>
      <c r="B98" s="122">
        <v>224</v>
      </c>
      <c r="C98" s="23">
        <v>54775.197758622737</v>
      </c>
      <c r="D98" s="23">
        <v>12269644.297931492</v>
      </c>
      <c r="E98" s="23">
        <v>9311748.0482714791</v>
      </c>
      <c r="F98" s="23">
        <v>2957896.2496600123</v>
      </c>
    </row>
    <row r="99" spans="1:6" s="71" customFormat="1" x14ac:dyDescent="0.3">
      <c r="A99" s="32" t="s">
        <v>239</v>
      </c>
      <c r="B99" s="77">
        <v>3751</v>
      </c>
      <c r="C99" s="78">
        <v>56336.954827227717</v>
      </c>
      <c r="D99" s="77">
        <v>211319917.55693117</v>
      </c>
      <c r="E99" s="77">
        <v>160413028.44270679</v>
      </c>
      <c r="F99" s="77">
        <v>50906889.114224382</v>
      </c>
    </row>
    <row r="100" spans="1:6" x14ac:dyDescent="0.3">
      <c r="A100" s="4" t="s">
        <v>131</v>
      </c>
      <c r="B100" s="122">
        <v>49</v>
      </c>
      <c r="C100" s="23">
        <v>67540.22076202606</v>
      </c>
      <c r="D100" s="23">
        <v>3309470.8173392769</v>
      </c>
      <c r="E100" s="23">
        <v>2644464.801184386</v>
      </c>
      <c r="F100" s="23">
        <v>665006.01615489065</v>
      </c>
    </row>
    <row r="101" spans="1:6" x14ac:dyDescent="0.3">
      <c r="A101" s="5" t="s">
        <v>64</v>
      </c>
      <c r="B101" s="123">
        <v>3702</v>
      </c>
      <c r="C101" s="24">
        <v>56188.667406696892</v>
      </c>
      <c r="D101" s="24">
        <v>208010446.7395919</v>
      </c>
      <c r="E101" s="24">
        <v>157768563.64152241</v>
      </c>
      <c r="F101" s="24">
        <v>50241883.098069489</v>
      </c>
    </row>
  </sheetData>
  <mergeCells count="3">
    <mergeCell ref="A3:F3"/>
    <mergeCell ref="A1:F1"/>
    <mergeCell ref="A2:F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EJ 14</vt:lpstr>
      <vt:lpstr>AD 14</vt:lpstr>
      <vt:lpstr>EJ 15</vt:lpstr>
      <vt:lpstr>AD 15</vt:lpstr>
      <vt:lpstr>EJ AD % 15</vt:lpstr>
      <vt:lpstr>EJ AD % 14</vt:lpstr>
      <vt:lpstr>Costo_Nivel</vt:lpstr>
      <vt:lpstr>Criterios</vt:lpstr>
      <vt:lpstr>Costo_Centro Final</vt:lpstr>
      <vt:lpstr>Costo_Nivel Final</vt:lpstr>
      <vt:lpstr>Costo_Mayor_Menor</vt:lpstr>
      <vt:lpstr>'Costo_Centro Final'!Área_de_impresión</vt:lpstr>
      <vt:lpstr>Costo_Mayor_Menor!Área_de_impresión</vt:lpstr>
      <vt:lpstr>Costo_Nivel!Área_de_impresión</vt:lpstr>
      <vt:lpstr>'Costo_Nivel Final'!Área_de_impresión</vt:lpstr>
      <vt:lpstr>Criterios!Área_de_impresión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Iram Martinez Lòpez</dc:creator>
  <cp:lastModifiedBy>enrique jimenez</cp:lastModifiedBy>
  <cp:lastPrinted>2016-06-06T16:45:17Z</cp:lastPrinted>
  <dcterms:created xsi:type="dcterms:W3CDTF">2013-03-15T16:21:56Z</dcterms:created>
  <dcterms:modified xsi:type="dcterms:W3CDTF">2016-10-11T17:45:21Z</dcterms:modified>
</cp:coreProperties>
</file>